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OneDrive\바탕 화면\"/>
    </mc:Choice>
  </mc:AlternateContent>
  <xr:revisionPtr revIDLastSave="0" documentId="8_{347030FB-CFE3-4342-8FB5-61E117AB9408}" xr6:coauthVersionLast="47" xr6:coauthVersionMax="47" xr10:uidLastSave="{00000000-0000-0000-0000-000000000000}"/>
  <bookViews>
    <workbookView xWindow="28680" yWindow="-120" windowWidth="29040" windowHeight="15840" tabRatio="848" xr2:uid="{00000000-000D-0000-FFFF-FFFF00000000}"/>
  </bookViews>
  <sheets>
    <sheet name="자재집계표" sheetId="59" r:id="rId1"/>
    <sheet name="수량집계표" sheetId="57" r:id="rId2"/>
    <sheet name="신설산출근거" sheetId="51" r:id="rId3"/>
    <sheet name="이형관재료표" sheetId="54" r:id="rId4"/>
    <sheet name="곡관조서" sheetId="52" r:id="rId5"/>
    <sheet name="직관" sheetId="34" r:id="rId6"/>
  </sheets>
  <definedNames>
    <definedName name="_xlnm._FilterDatabase" localSheetId="3" hidden="1">이형관재료표!$I$1:$O$100</definedName>
    <definedName name="_xlnm._FilterDatabase" localSheetId="5" hidden="1">직관!$A$1:$R$256</definedName>
    <definedName name="_xlnm.Print_Area" localSheetId="4">곡관조서!$A$1:$H$97</definedName>
    <definedName name="_xlnm.Print_Area" localSheetId="1">수량집계표!$A$1:$G$42</definedName>
    <definedName name="_xlnm.Print_Area" localSheetId="2">신설산출근거!$A$1:$N$70</definedName>
    <definedName name="_xlnm.Print_Area" localSheetId="3">이형관재료표!$A$1:$O$96</definedName>
    <definedName name="_xlnm.Print_Area" localSheetId="0">자재집계표!$A$1:$G$46</definedName>
    <definedName name="_xlnm.Print_Area" localSheetId="5">직관!$A$1:$M$28</definedName>
    <definedName name="_xlnm.Print_Titles" localSheetId="4">곡관조서!$1:$3</definedName>
    <definedName name="_xlnm.Print_Titles" localSheetId="1">수량집계표!$1:$2</definedName>
    <definedName name="_xlnm.Print_Titles" localSheetId="2">신설산출근거!$1:$1</definedName>
    <definedName name="_xlnm.Print_Titles" localSheetId="3">이형관재료표!$1:$3</definedName>
    <definedName name="_xlnm.Print_Titles" localSheetId="0">자재집계표!$1:$2</definedName>
    <definedName name="_xlnm.Print_Titles" localSheetId="5">직관!$1:$3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57" l="1"/>
  <c r="M62" i="54" l="1"/>
  <c r="N62" i="54" s="1"/>
  <c r="M61" i="54"/>
  <c r="N61" i="54" s="1"/>
  <c r="M59" i="54"/>
  <c r="N59" i="54" s="1"/>
  <c r="M57" i="54"/>
  <c r="N57" i="54" s="1"/>
  <c r="M56" i="54"/>
  <c r="N56" i="54" s="1"/>
  <c r="M54" i="54"/>
  <c r="N54" i="54" s="1"/>
  <c r="M40" i="54"/>
  <c r="N40" i="54" s="1"/>
  <c r="M39" i="54"/>
  <c r="N39" i="54" s="1"/>
  <c r="M37" i="54"/>
  <c r="N37" i="54" s="1"/>
  <c r="M35" i="54"/>
  <c r="N35" i="54" s="1"/>
  <c r="M34" i="54"/>
  <c r="N34" i="54" s="1"/>
  <c r="M32" i="54"/>
  <c r="N32" i="54" s="1"/>
  <c r="F37" i="54"/>
  <c r="G37" i="54" s="1"/>
  <c r="F36" i="54"/>
  <c r="G36" i="54" s="1"/>
  <c r="F35" i="54"/>
  <c r="G35" i="54" s="1"/>
  <c r="I15" i="34" l="1"/>
  <c r="I16" i="34"/>
  <c r="I17" i="34"/>
  <c r="I18" i="34"/>
  <c r="L15" i="34" l="1"/>
  <c r="L16" i="34"/>
  <c r="L17" i="34"/>
  <c r="L18" i="34"/>
  <c r="F71" i="52" l="1"/>
  <c r="M24" i="54" l="1"/>
  <c r="N24" i="54" s="1"/>
  <c r="M72" i="54"/>
  <c r="N72" i="54" s="1"/>
  <c r="F40" i="57" s="1"/>
  <c r="F66" i="54"/>
  <c r="G66" i="54" s="1"/>
  <c r="F43" i="59" s="1"/>
  <c r="F7" i="54" l="1"/>
  <c r="G7" i="54" s="1"/>
  <c r="F32" i="59" s="1"/>
  <c r="M11" i="54"/>
  <c r="N11" i="54" s="1"/>
  <c r="M12" i="54"/>
  <c r="N12" i="54" s="1"/>
  <c r="M16" i="54"/>
  <c r="N16" i="54" s="1"/>
  <c r="F6" i="57" l="1"/>
  <c r="F10" i="59" s="1"/>
  <c r="F4" i="54"/>
  <c r="G4" i="54" s="1"/>
  <c r="F36" i="59" s="1"/>
  <c r="F44" i="59" s="1"/>
  <c r="M4" i="54"/>
  <c r="N4" i="54" s="1"/>
  <c r="F5" i="54"/>
  <c r="G5" i="54" s="1"/>
  <c r="F23" i="59" s="1"/>
  <c r="M5" i="54"/>
  <c r="N5" i="54" s="1"/>
  <c r="F6" i="54"/>
  <c r="G6" i="54" s="1"/>
  <c r="F17" i="59" s="1"/>
  <c r="M6" i="54"/>
  <c r="N6" i="54" s="1"/>
  <c r="M7" i="54"/>
  <c r="N7" i="54" s="1"/>
  <c r="M9" i="54"/>
  <c r="M14" i="54"/>
  <c r="N14" i="54" s="1"/>
  <c r="M51" i="54" l="1"/>
  <c r="N51" i="54" s="1"/>
  <c r="F18" i="57" s="1"/>
  <c r="F52" i="52" l="1"/>
  <c r="F63" i="52" l="1"/>
  <c r="F61" i="52"/>
  <c r="F51" i="52"/>
  <c r="F17" i="52"/>
  <c r="F28" i="57" l="1"/>
  <c r="F26" i="57"/>
  <c r="F24" i="57"/>
  <c r="F22" i="57"/>
  <c r="M83" i="54"/>
  <c r="N83" i="54" s="1"/>
  <c r="M81" i="54"/>
  <c r="N81" i="54" s="1"/>
  <c r="F27" i="57" s="1"/>
  <c r="M80" i="54"/>
  <c r="N80" i="54" s="1"/>
  <c r="F25" i="57" s="1"/>
  <c r="M79" i="54"/>
  <c r="N79" i="54" s="1"/>
  <c r="F23" i="57" s="1"/>
  <c r="F80" i="54"/>
  <c r="G80" i="54" s="1"/>
  <c r="F79" i="54"/>
  <c r="G79" i="54" s="1"/>
  <c r="F37" i="59" s="1"/>
  <c r="F45" i="59" s="1"/>
  <c r="J21" i="34" l="1"/>
  <c r="M70" i="54" l="1"/>
  <c r="N70" i="54" s="1"/>
  <c r="F37" i="57" s="1"/>
  <c r="J32" i="59" l="1"/>
  <c r="J17" i="59"/>
  <c r="I28" i="34"/>
  <c r="D11" i="51" s="1"/>
  <c r="B13" i="51" s="1"/>
  <c r="M13" i="51" s="1"/>
  <c r="L21" i="34"/>
  <c r="F24" i="54"/>
  <c r="C29" i="51" l="1"/>
  <c r="M29" i="51" s="1"/>
  <c r="F10" i="57" s="1"/>
  <c r="M23" i="51"/>
  <c r="F8" i="59" s="1"/>
  <c r="F4" i="59"/>
  <c r="C35" i="51" l="1"/>
  <c r="M35" i="51" s="1"/>
  <c r="F4" i="57" s="1"/>
  <c r="J4" i="59"/>
  <c r="J20" i="34"/>
  <c r="L20" i="34" s="1"/>
  <c r="J22" i="34"/>
  <c r="L22" i="34" s="1"/>
  <c r="J23" i="34"/>
  <c r="L23" i="34" s="1"/>
  <c r="J24" i="34"/>
  <c r="L24" i="34" s="1"/>
  <c r="J25" i="34"/>
  <c r="L25" i="34" s="1"/>
  <c r="J26" i="34"/>
  <c r="L26" i="34" s="1"/>
  <c r="J27" i="34"/>
  <c r="L27" i="34" s="1"/>
  <c r="J19" i="34"/>
  <c r="L19" i="34" s="1"/>
  <c r="M77" i="54"/>
  <c r="N77" i="54" s="1"/>
  <c r="M75" i="54"/>
  <c r="N75" i="54" s="1"/>
  <c r="M73" i="54"/>
  <c r="N73" i="54" s="1"/>
  <c r="F42" i="57" s="1"/>
  <c r="M68" i="54"/>
  <c r="N68" i="54" s="1"/>
  <c r="M67" i="54"/>
  <c r="N67" i="54" s="1"/>
  <c r="F71" i="54"/>
  <c r="G71" i="54" s="1"/>
  <c r="F70" i="54"/>
  <c r="G70" i="54" s="1"/>
  <c r="F69" i="54"/>
  <c r="G69" i="54" s="1"/>
  <c r="F20" i="59" s="1"/>
  <c r="F45" i="54"/>
  <c r="G45" i="54" s="1"/>
  <c r="F31" i="59" l="1"/>
  <c r="J31" i="59" s="1"/>
  <c r="F46" i="59"/>
  <c r="J20" i="59"/>
  <c r="F30" i="59"/>
  <c r="J30" i="59" s="1"/>
  <c r="J28" i="34"/>
  <c r="D16" i="51" s="1"/>
  <c r="M29" i="54"/>
  <c r="N29" i="54" s="1"/>
  <c r="M27" i="54"/>
  <c r="N27" i="54" s="1"/>
  <c r="F41" i="57" s="1"/>
  <c r="M26" i="54"/>
  <c r="N26" i="54" s="1"/>
  <c r="F39" i="57" s="1"/>
  <c r="M22" i="54"/>
  <c r="N22" i="54" s="1"/>
  <c r="F36" i="57" s="1"/>
  <c r="M21" i="54"/>
  <c r="N21" i="54" s="1"/>
  <c r="F34" i="57" s="1"/>
  <c r="M19" i="54"/>
  <c r="N19" i="54" s="1"/>
  <c r="F16" i="57" s="1"/>
  <c r="M18" i="54"/>
  <c r="N18" i="54" s="1"/>
  <c r="G24" i="54"/>
  <c r="F40" i="59" s="1"/>
  <c r="F23" i="54"/>
  <c r="G23" i="54" s="1"/>
  <c r="F38" i="59" s="1"/>
  <c r="F22" i="54"/>
  <c r="G22" i="54" s="1"/>
  <c r="F42" i="59" s="1"/>
  <c r="F21" i="54"/>
  <c r="G21" i="54" s="1"/>
  <c r="F24" i="59" s="1"/>
  <c r="F20" i="54"/>
  <c r="G20" i="54" s="1"/>
  <c r="F22" i="59" s="1"/>
  <c r="F19" i="54"/>
  <c r="G19" i="54" s="1"/>
  <c r="F21" i="59" s="1"/>
  <c r="F18" i="54"/>
  <c r="G18" i="54" s="1"/>
  <c r="F18" i="59" s="1"/>
  <c r="M53" i="54"/>
  <c r="N53" i="54" s="1"/>
  <c r="F58" i="54"/>
  <c r="G58" i="54" s="1"/>
  <c r="F39" i="59" s="1"/>
  <c r="F57" i="54"/>
  <c r="G57" i="54" s="1"/>
  <c r="F28" i="59" s="1"/>
  <c r="J28" i="59" s="1"/>
  <c r="F56" i="54"/>
  <c r="G56" i="54" s="1"/>
  <c r="F16" i="59" s="1"/>
  <c r="J16" i="59" s="1"/>
  <c r="F55" i="54"/>
  <c r="G55" i="54" s="1"/>
  <c r="F54" i="54"/>
  <c r="G54" i="54" s="1"/>
  <c r="F53" i="54"/>
  <c r="G53" i="54" s="1"/>
  <c r="M50" i="54"/>
  <c r="N50" i="54" s="1"/>
  <c r="M48" i="54"/>
  <c r="N48" i="54" s="1"/>
  <c r="F35" i="57" s="1"/>
  <c r="M46" i="54"/>
  <c r="N46" i="54" s="1"/>
  <c r="F8" i="57" s="1"/>
  <c r="M45" i="54"/>
  <c r="N45" i="54" s="1"/>
  <c r="M43" i="54"/>
  <c r="N43" i="54" s="1"/>
  <c r="F14" i="57" s="1"/>
  <c r="M42" i="54"/>
  <c r="N42" i="54" s="1"/>
  <c r="F44" i="54"/>
  <c r="G44" i="54" s="1"/>
  <c r="F43" i="54"/>
  <c r="G43" i="54" s="1"/>
  <c r="F42" i="54"/>
  <c r="G42" i="54" s="1"/>
  <c r="F38" i="57"/>
  <c r="F88" i="52"/>
  <c r="F60" i="52"/>
  <c r="F62" i="52"/>
  <c r="F64" i="52"/>
  <c r="F65" i="52"/>
  <c r="F66" i="52"/>
  <c r="F67" i="52"/>
  <c r="F68" i="52"/>
  <c r="F69" i="52"/>
  <c r="F70" i="52"/>
  <c r="F72" i="52"/>
  <c r="F73" i="52"/>
  <c r="F74" i="52"/>
  <c r="F75" i="52"/>
  <c r="F76" i="52"/>
  <c r="F77" i="52"/>
  <c r="F78" i="52"/>
  <c r="F79" i="52"/>
  <c r="F80" i="52"/>
  <c r="F81" i="52"/>
  <c r="F82" i="52"/>
  <c r="F83" i="52"/>
  <c r="F84" i="52"/>
  <c r="F85" i="52"/>
  <c r="F86" i="52"/>
  <c r="F87" i="52"/>
  <c r="F89" i="52"/>
  <c r="F90" i="52"/>
  <c r="F91" i="52"/>
  <c r="F92" i="52"/>
  <c r="F53" i="52"/>
  <c r="F22" i="52"/>
  <c r="F4" i="52"/>
  <c r="B8" i="34"/>
  <c r="C8" i="34"/>
  <c r="B9" i="34"/>
  <c r="C9" i="34"/>
  <c r="B10" i="34"/>
  <c r="C10" i="34"/>
  <c r="B11" i="34"/>
  <c r="C11" i="34"/>
  <c r="B12" i="34"/>
  <c r="C12" i="34"/>
  <c r="B13" i="34"/>
  <c r="C13" i="34"/>
  <c r="B14" i="34"/>
  <c r="C14" i="34"/>
  <c r="C7" i="34"/>
  <c r="B7" i="34"/>
  <c r="G6" i="34"/>
  <c r="H6" i="34" s="1"/>
  <c r="F12" i="59" l="1"/>
  <c r="J24" i="59"/>
  <c r="B18" i="51"/>
  <c r="M18" i="51" s="1"/>
  <c r="C30" i="51"/>
  <c r="L6" i="34"/>
  <c r="G11" i="34"/>
  <c r="K11" i="34" s="1"/>
  <c r="L11" i="34" s="1"/>
  <c r="G14" i="34"/>
  <c r="H14" i="34" s="1"/>
  <c r="L14" i="34" s="1"/>
  <c r="G13" i="34"/>
  <c r="K13" i="34" s="1"/>
  <c r="L13" i="34" s="1"/>
  <c r="G12" i="34"/>
  <c r="H12" i="34" s="1"/>
  <c r="L12" i="34" s="1"/>
  <c r="G8" i="34"/>
  <c r="H8" i="34" s="1"/>
  <c r="L8" i="34" s="1"/>
  <c r="F33" i="54"/>
  <c r="M30" i="51" l="1"/>
  <c r="F11" i="57" s="1"/>
  <c r="C36" i="51"/>
  <c r="M36" i="51" s="1"/>
  <c r="F5" i="57" s="1"/>
  <c r="M24" i="51"/>
  <c r="F9" i="59" s="1"/>
  <c r="F5" i="59"/>
  <c r="M31" i="54"/>
  <c r="N31" i="54" s="1"/>
  <c r="F34" i="54"/>
  <c r="G34" i="54" s="1"/>
  <c r="F25" i="59" s="1"/>
  <c r="J25" i="59" s="1"/>
  <c r="F32" i="54"/>
  <c r="G32" i="54" s="1"/>
  <c r="F31" i="54"/>
  <c r="G31" i="54" s="1"/>
  <c r="G33" i="54"/>
  <c r="F19" i="59" l="1"/>
  <c r="J19" i="59" s="1"/>
  <c r="F29" i="59"/>
  <c r="J29" i="59" s="1"/>
  <c r="J21" i="59"/>
  <c r="J5" i="59"/>
  <c r="J22" i="59"/>
  <c r="M65" i="54"/>
  <c r="N65" i="54" s="1"/>
  <c r="F15" i="57" s="1"/>
  <c r="M64" i="54"/>
  <c r="N64" i="54" s="1"/>
  <c r="F65" i="54"/>
  <c r="G65" i="54" s="1"/>
  <c r="F67" i="54"/>
  <c r="G67" i="54" s="1"/>
  <c r="F41" i="59" s="1"/>
  <c r="F68" i="54"/>
  <c r="G68" i="54" s="1"/>
  <c r="F64" i="54"/>
  <c r="G64" i="54" s="1"/>
  <c r="F26" i="59" s="1"/>
  <c r="J26" i="59" s="1"/>
  <c r="F33" i="59" l="1"/>
  <c r="J33" i="59" s="1"/>
  <c r="F27" i="59"/>
  <c r="J27" i="59" s="1"/>
  <c r="F54" i="52"/>
  <c r="F26" i="52"/>
  <c r="F27" i="52"/>
  <c r="F39" i="52"/>
  <c r="F40" i="52"/>
  <c r="F41" i="52"/>
  <c r="F42" i="52"/>
  <c r="F43" i="52"/>
  <c r="F44" i="52"/>
  <c r="F45" i="52"/>
  <c r="F46" i="52"/>
  <c r="F47" i="52"/>
  <c r="F48" i="52"/>
  <c r="F49" i="52"/>
  <c r="F50" i="52"/>
  <c r="F55" i="52"/>
  <c r="F56" i="52"/>
  <c r="F57" i="52"/>
  <c r="F58" i="52"/>
  <c r="F59" i="52"/>
  <c r="F38" i="52"/>
  <c r="F37" i="52"/>
  <c r="F8" i="52"/>
  <c r="F9" i="52"/>
  <c r="F10" i="52"/>
  <c r="F11" i="52"/>
  <c r="F12" i="52"/>
  <c r="F13" i="52"/>
  <c r="F14" i="52"/>
  <c r="F15" i="52"/>
  <c r="F16" i="52"/>
  <c r="F18" i="52"/>
  <c r="F19" i="52"/>
  <c r="F20" i="52"/>
  <c r="F21" i="52"/>
  <c r="F23" i="52"/>
  <c r="F24" i="52"/>
  <c r="F25" i="52"/>
  <c r="F28" i="52"/>
  <c r="F29" i="52"/>
  <c r="F30" i="52"/>
  <c r="F31" i="52"/>
  <c r="F32" i="52"/>
  <c r="F33" i="52"/>
  <c r="F34" i="52"/>
  <c r="F35" i="52"/>
  <c r="F36" i="52"/>
  <c r="F5" i="52"/>
  <c r="F6" i="52"/>
  <c r="G96" i="52" s="1"/>
  <c r="F7" i="52"/>
  <c r="G9" i="34"/>
  <c r="K9" i="34" s="1"/>
  <c r="L9" i="34" s="1"/>
  <c r="G7" i="34"/>
  <c r="K7" i="34" s="1"/>
  <c r="R7" i="34"/>
  <c r="R8" i="34" s="1"/>
  <c r="R9" i="34" s="1"/>
  <c r="R6" i="34"/>
  <c r="R3" i="34"/>
  <c r="G94" i="52" l="1"/>
  <c r="A88" i="54" s="1"/>
  <c r="F85" i="54" s="1"/>
  <c r="A96" i="54"/>
  <c r="F93" i="54" s="1"/>
  <c r="G93" i="54" s="1"/>
  <c r="F15" i="59" s="1"/>
  <c r="K28" i="34"/>
  <c r="L7" i="34"/>
  <c r="G10" i="34"/>
  <c r="G95" i="52"/>
  <c r="J15" i="59" l="1"/>
  <c r="M87" i="54"/>
  <c r="N87" i="54" s="1"/>
  <c r="M93" i="54"/>
  <c r="N93" i="54" s="1"/>
  <c r="A92" i="54"/>
  <c r="F89" i="54" s="1"/>
  <c r="G89" i="54" s="1"/>
  <c r="F14" i="59" s="1"/>
  <c r="M94" i="54"/>
  <c r="N94" i="54" s="1"/>
  <c r="M95" i="54"/>
  <c r="N95" i="54" s="1"/>
  <c r="J23" i="59"/>
  <c r="J18" i="59"/>
  <c r="D46" i="51"/>
  <c r="M85" i="54"/>
  <c r="N85" i="54" s="1"/>
  <c r="G85" i="54"/>
  <c r="F13" i="59" s="1"/>
  <c r="M86" i="54"/>
  <c r="N86" i="54" s="1"/>
  <c r="H10" i="34"/>
  <c r="H28" i="34" s="1"/>
  <c r="I96" i="52"/>
  <c r="G97" i="52"/>
  <c r="J13" i="59" l="1"/>
  <c r="J14" i="59"/>
  <c r="M89" i="54"/>
  <c r="N89" i="54" s="1"/>
  <c r="F7" i="57" s="1"/>
  <c r="M90" i="54"/>
  <c r="N90" i="54" s="1"/>
  <c r="F17" i="57" s="1"/>
  <c r="M91" i="54"/>
  <c r="N91" i="54" s="1"/>
  <c r="F13" i="57" s="1"/>
  <c r="L10" i="34"/>
  <c r="L28" i="34" s="1"/>
  <c r="J38" i="59" l="1"/>
  <c r="F33" i="57" s="1"/>
  <c r="F11" i="59"/>
  <c r="D6" i="51"/>
  <c r="B48" i="51"/>
  <c r="F34" i="59" l="1"/>
  <c r="C28" i="51"/>
  <c r="B8" i="51"/>
  <c r="M8" i="51" s="1"/>
  <c r="F3" i="59" s="1"/>
  <c r="C53" i="51"/>
  <c r="M53" i="51" s="1"/>
  <c r="M48" i="51"/>
  <c r="F35" i="59" l="1"/>
  <c r="J44" i="59" s="1"/>
  <c r="C63" i="51"/>
  <c r="M63" i="51" s="1"/>
  <c r="F29" i="57" s="1"/>
  <c r="J3" i="59"/>
  <c r="J7" i="59" s="1"/>
  <c r="F6" i="59" s="1"/>
  <c r="M22" i="51"/>
  <c r="M28" i="51"/>
  <c r="F9" i="57" s="1"/>
  <c r="C34" i="51"/>
  <c r="F19" i="57"/>
  <c r="C57" i="51"/>
  <c r="M34" i="51" l="1"/>
  <c r="F3" i="57" s="1"/>
  <c r="M38" i="51" s="1"/>
  <c r="F32" i="57" s="1"/>
  <c r="F7" i="59"/>
  <c r="N33" i="59" s="1"/>
  <c r="M57" i="51"/>
  <c r="J68" i="51" s="1"/>
  <c r="M68" i="51" s="1"/>
  <c r="F31" i="57" s="1"/>
  <c r="C60" i="51"/>
  <c r="M60" i="51" s="1"/>
  <c r="F21" i="57" s="1"/>
  <c r="F20" i="57" l="1"/>
  <c r="M66" i="51"/>
  <c r="F30" i="57" s="1"/>
</calcChain>
</file>

<file path=xl/sharedStrings.xml><?xml version="1.0" encoding="utf-8"?>
<sst xmlns="http://schemas.openxmlformats.org/spreadsheetml/2006/main" count="955" uniqueCount="285">
  <si>
    <t>공    종</t>
  </si>
  <si>
    <t>산  출  근  거</t>
  </si>
  <si>
    <t>비 고</t>
    <phoneticPr fontId="2" type="noConversion"/>
  </si>
  <si>
    <t>관 로 명</t>
    <phoneticPr fontId="2" type="noConversion"/>
  </si>
  <si>
    <t>측   점</t>
    <phoneticPr fontId="2" type="noConversion"/>
  </si>
  <si>
    <t>관 경</t>
    <phoneticPr fontId="2" type="noConversion"/>
  </si>
  <si>
    <t>측점연장</t>
    <phoneticPr fontId="2" type="noConversion"/>
  </si>
  <si>
    <t>호</t>
    <phoneticPr fontId="2" type="noConversion"/>
  </si>
  <si>
    <t>D</t>
    <phoneticPr fontId="2" type="noConversion"/>
  </si>
  <si>
    <t>관경</t>
    <phoneticPr fontId="2" type="noConversion"/>
  </si>
  <si>
    <t>관종</t>
    <phoneticPr fontId="2" type="noConversion"/>
  </si>
  <si>
    <t>수 량</t>
    <phoneticPr fontId="2" type="noConversion"/>
  </si>
  <si>
    <t>비 고</t>
    <phoneticPr fontId="2" type="noConversion"/>
  </si>
  <si>
    <t xml:space="preserve"> 1.관 자 재</t>
    <phoneticPr fontId="26" type="noConversion"/>
  </si>
  <si>
    <t xml:space="preserve">  관로 총연장 : </t>
    <phoneticPr fontId="25" type="noConversion"/>
  </si>
  <si>
    <t>M</t>
    <phoneticPr fontId="2" type="noConversion"/>
  </si>
  <si>
    <t>/</t>
    <phoneticPr fontId="2" type="noConversion"/>
  </si>
  <si>
    <t>=</t>
    <phoneticPr fontId="25" type="noConversion"/>
  </si>
  <si>
    <t>------------------------------------</t>
    <phoneticPr fontId="2" type="noConversion"/>
  </si>
  <si>
    <t xml:space="preserve">   1. 직  관</t>
    <phoneticPr fontId="2" type="noConversion"/>
  </si>
  <si>
    <t>소형</t>
    <phoneticPr fontId="2" type="noConversion"/>
  </si>
  <si>
    <t xml:space="preserve"> - 관로수량의 100%</t>
    <phoneticPr fontId="25" type="noConversion"/>
  </si>
  <si>
    <t>관로명</t>
    <phoneticPr fontId="36" type="noConversion"/>
  </si>
  <si>
    <t>측   점</t>
    <phoneticPr fontId="36" type="noConversion"/>
  </si>
  <si>
    <t>비  고</t>
    <phoneticPr fontId="36" type="noConversion"/>
  </si>
  <si>
    <t>계</t>
    <phoneticPr fontId="36" type="noConversion"/>
  </si>
  <si>
    <t>수평</t>
    <phoneticPr fontId="36" type="noConversion"/>
  </si>
  <si>
    <t>=</t>
    <phoneticPr fontId="2" type="noConversion"/>
  </si>
  <si>
    <t>곡 관 조 서</t>
    <phoneticPr fontId="36" type="noConversion"/>
  </si>
  <si>
    <t>관종</t>
    <phoneticPr fontId="36" type="noConversion"/>
  </si>
  <si>
    <t>규격</t>
    <phoneticPr fontId="36" type="noConversion"/>
  </si>
  <si>
    <t>수량</t>
    <phoneticPr fontId="36" type="noConversion"/>
  </si>
  <si>
    <t>관경</t>
    <phoneticPr fontId="36" type="noConversion"/>
  </si>
  <si>
    <t>곡관</t>
    <phoneticPr fontId="36" type="noConversion"/>
  </si>
  <si>
    <t>합 계</t>
    <phoneticPr fontId="36" type="noConversion"/>
  </si>
  <si>
    <t>명칭</t>
    <phoneticPr fontId="36" type="noConversion"/>
  </si>
  <si>
    <t>제수밸브</t>
    <phoneticPr fontId="36" type="noConversion"/>
  </si>
  <si>
    <t>관절단</t>
    <phoneticPr fontId="36" type="noConversion"/>
  </si>
  <si>
    <t>"위치 : 곡관조서참조"</t>
  </si>
  <si>
    <t>이형관 재료표</t>
    <phoneticPr fontId="36" type="noConversion"/>
  </si>
  <si>
    <t>측점</t>
    <phoneticPr fontId="36" type="noConversion"/>
  </si>
  <si>
    <t>이형관</t>
    <phoneticPr fontId="36" type="noConversion"/>
  </si>
  <si>
    <t>접합 및 부설 , 기타</t>
    <phoneticPr fontId="36" type="noConversion"/>
  </si>
  <si>
    <t>명칭</t>
    <phoneticPr fontId="36" type="noConversion"/>
  </si>
  <si>
    <t>관종</t>
    <phoneticPr fontId="36" type="noConversion"/>
  </si>
  <si>
    <t>규격</t>
    <phoneticPr fontId="36" type="noConversion"/>
  </si>
  <si>
    <t>단위수량</t>
    <phoneticPr fontId="36" type="noConversion"/>
  </si>
  <si>
    <t>개소</t>
    <phoneticPr fontId="36" type="noConversion"/>
  </si>
  <si>
    <t>총수량</t>
    <phoneticPr fontId="36" type="noConversion"/>
  </si>
  <si>
    <t>비고</t>
    <phoneticPr fontId="36" type="noConversion"/>
  </si>
  <si>
    <t>주철관</t>
    <phoneticPr fontId="2" type="noConversion"/>
  </si>
  <si>
    <t>관절단</t>
    <phoneticPr fontId="2" type="noConversion"/>
  </si>
  <si>
    <t>주철관</t>
    <phoneticPr fontId="2" type="noConversion"/>
  </si>
  <si>
    <t xml:space="preserve"> 1) 덕타일주철관(DCIP)</t>
    <phoneticPr fontId="2" type="noConversion"/>
  </si>
  <si>
    <t xml:space="preserve">   2. 접합부속</t>
    <phoneticPr fontId="2" type="noConversion"/>
  </si>
  <si>
    <t>급속</t>
    <phoneticPr fontId="2" type="noConversion"/>
  </si>
  <si>
    <t xml:space="preserve">  본수산정(D800mm) : </t>
    <phoneticPr fontId="25" type="noConversion"/>
  </si>
  <si>
    <t xml:space="preserve">   ① D800mm</t>
    <phoneticPr fontId="2" type="noConversion"/>
  </si>
  <si>
    <t>관부설</t>
    <phoneticPr fontId="2" type="noConversion"/>
  </si>
  <si>
    <t>관부설</t>
    <phoneticPr fontId="2" type="noConversion"/>
  </si>
  <si>
    <t xml:space="preserve">   1. 직  관</t>
    <phoneticPr fontId="2" type="noConversion"/>
  </si>
  <si>
    <t>곡관(B)</t>
    <phoneticPr fontId="36" type="noConversion"/>
  </si>
  <si>
    <t xml:space="preserve"> * KP메카니컬접합</t>
    <phoneticPr fontId="2" type="noConversion"/>
  </si>
  <si>
    <t xml:space="preserve"> 2. 관부설</t>
    <phoneticPr fontId="25" type="noConversion"/>
  </si>
  <si>
    <t xml:space="preserve"> 3. 관접합</t>
    <phoneticPr fontId="25" type="noConversion"/>
  </si>
  <si>
    <t xml:space="preserve"> 2. 관부설</t>
    <phoneticPr fontId="25" type="noConversion"/>
  </si>
  <si>
    <t xml:space="preserve"> 3. 관접합</t>
    <phoneticPr fontId="2" type="noConversion"/>
  </si>
  <si>
    <t>레진콘크리트관</t>
    <phoneticPr fontId="2" type="noConversion"/>
  </si>
  <si>
    <t>제수밸브접합및부설</t>
    <phoneticPr fontId="36" type="noConversion"/>
  </si>
  <si>
    <t>제수밸브접합및부설</t>
    <phoneticPr fontId="36" type="noConversion"/>
  </si>
  <si>
    <t>4LINE</t>
    <phoneticPr fontId="2" type="noConversion"/>
  </si>
  <si>
    <t>관종</t>
    <phoneticPr fontId="2" type="noConversion"/>
  </si>
  <si>
    <t>강관</t>
    <phoneticPr fontId="2" type="noConversion"/>
  </si>
  <si>
    <t>계</t>
    <phoneticPr fontId="2" type="noConversion"/>
  </si>
  <si>
    <t xml:space="preserve">   ① D800mm</t>
    <phoneticPr fontId="2" type="noConversion"/>
  </si>
  <si>
    <t xml:space="preserve"> 1) 강관</t>
    <phoneticPr fontId="2" type="noConversion"/>
  </si>
  <si>
    <t>◈ 관로</t>
    <phoneticPr fontId="2" type="noConversion"/>
  </si>
  <si>
    <t xml:space="preserve">   1. 직  관 </t>
    <phoneticPr fontId="2" type="noConversion"/>
  </si>
  <si>
    <t>4LINE</t>
    <phoneticPr fontId="36" type="noConversion"/>
  </si>
  <si>
    <t>수직</t>
    <phoneticPr fontId="36" type="noConversion"/>
  </si>
  <si>
    <t>수평</t>
    <phoneticPr fontId="36" type="noConversion"/>
  </si>
  <si>
    <t>수직</t>
    <phoneticPr fontId="36" type="noConversion"/>
  </si>
  <si>
    <t>D800x45˚</t>
    <phoneticPr fontId="36" type="noConversion"/>
  </si>
  <si>
    <t>D800x22 1/2˚</t>
    <phoneticPr fontId="36" type="noConversion"/>
  </si>
  <si>
    <t>D800x11 1/4˚</t>
    <phoneticPr fontId="36" type="noConversion"/>
  </si>
  <si>
    <t>◈ 압입관로</t>
    <phoneticPr fontId="2" type="noConversion"/>
  </si>
  <si>
    <t xml:space="preserve">   1. 강관용접</t>
    <phoneticPr fontId="2" type="noConversion"/>
  </si>
  <si>
    <t xml:space="preserve">   2. 강관도장</t>
    <phoneticPr fontId="2" type="noConversion"/>
  </si>
  <si>
    <t xml:space="preserve">   3. 강관절단</t>
    <phoneticPr fontId="2" type="noConversion"/>
  </si>
  <si>
    <t>곡관(D800x45˚)</t>
    <phoneticPr fontId="36" type="noConversion"/>
  </si>
  <si>
    <t>곡관(D800x22 1/2˚)</t>
    <phoneticPr fontId="36" type="noConversion"/>
  </si>
  <si>
    <t>곡관(D800x11 1/4˚)</t>
    <phoneticPr fontId="36" type="noConversion"/>
  </si>
  <si>
    <t>플랜지</t>
    <phoneticPr fontId="36" type="noConversion"/>
  </si>
  <si>
    <t>플랜지관</t>
    <phoneticPr fontId="36" type="noConversion"/>
  </si>
  <si>
    <t>밸브접합관</t>
    <phoneticPr fontId="36" type="noConversion"/>
  </si>
  <si>
    <t>제수밸브</t>
    <phoneticPr fontId="36" type="noConversion"/>
  </si>
  <si>
    <t>제수밸브(소프트실)</t>
    <phoneticPr fontId="2" type="noConversion"/>
  </si>
  <si>
    <t>D1200</t>
    <phoneticPr fontId="2" type="noConversion"/>
  </si>
  <si>
    <t>D1200x800</t>
    <phoneticPr fontId="36" type="noConversion"/>
  </si>
  <si>
    <t>D800x150</t>
    <phoneticPr fontId="36" type="noConversion"/>
  </si>
  <si>
    <t>관부설</t>
    <phoneticPr fontId="2" type="noConversion"/>
  </si>
  <si>
    <t>플랜지 접합및부설</t>
    <phoneticPr fontId="2" type="noConversion"/>
  </si>
  <si>
    <t>이음관</t>
    <phoneticPr fontId="36" type="noConversion"/>
  </si>
  <si>
    <t>플랜지 소켓</t>
    <phoneticPr fontId="36" type="noConversion"/>
  </si>
  <si>
    <t>플랜지단관</t>
    <phoneticPr fontId="36" type="noConversion"/>
  </si>
  <si>
    <t>소켓곡관</t>
    <phoneticPr fontId="36" type="noConversion"/>
  </si>
  <si>
    <t>관부설</t>
    <phoneticPr fontId="36" type="noConversion"/>
  </si>
  <si>
    <t>KP접합 (특수압륜)</t>
    <phoneticPr fontId="36" type="noConversion"/>
  </si>
  <si>
    <t>관절단</t>
    <phoneticPr fontId="2" type="noConversion"/>
  </si>
  <si>
    <t>플랜지 소켓관</t>
    <phoneticPr fontId="36" type="noConversion"/>
  </si>
  <si>
    <t>소켓플랜지T형관(B)</t>
    <phoneticPr fontId="36" type="noConversion"/>
  </si>
  <si>
    <t>이음관</t>
    <phoneticPr fontId="36" type="noConversion"/>
  </si>
  <si>
    <t>공기밸브</t>
    <phoneticPr fontId="36" type="noConversion"/>
  </si>
  <si>
    <t>단관</t>
    <phoneticPr fontId="36" type="noConversion"/>
  </si>
  <si>
    <t>플랜지 소켓관</t>
    <phoneticPr fontId="2" type="noConversion"/>
  </si>
  <si>
    <t>플랜지 곡관</t>
    <phoneticPr fontId="2" type="noConversion"/>
  </si>
  <si>
    <t>2F 단관</t>
    <phoneticPr fontId="2" type="noConversion"/>
  </si>
  <si>
    <t>관부설</t>
    <phoneticPr fontId="2" type="noConversion"/>
  </si>
  <si>
    <t xml:space="preserve">KP접합 </t>
    <phoneticPr fontId="36" type="noConversion"/>
  </si>
  <si>
    <t>플랜지 접합</t>
    <phoneticPr fontId="2" type="noConversion"/>
  </si>
  <si>
    <t>밸브 접합및부설</t>
    <phoneticPr fontId="2" type="noConversion"/>
  </si>
  <si>
    <t>관절단</t>
    <phoneticPr fontId="2" type="noConversion"/>
  </si>
  <si>
    <t xml:space="preserve">  본수산정(D800mm) : </t>
    <phoneticPr fontId="25" type="noConversion"/>
  </si>
  <si>
    <t>KP소켓드레인관</t>
    <phoneticPr fontId="36" type="noConversion"/>
  </si>
  <si>
    <t xml:space="preserve">   ③ D300mm</t>
    <phoneticPr fontId="2" type="noConversion"/>
  </si>
  <si>
    <t xml:space="preserve">   ④ D100mm</t>
    <phoneticPr fontId="2" type="noConversion"/>
  </si>
  <si>
    <t xml:space="preserve">  본수산정(D300mm) : </t>
    <phoneticPr fontId="25" type="noConversion"/>
  </si>
  <si>
    <t>개소</t>
    <phoneticPr fontId="2" type="noConversion"/>
  </si>
  <si>
    <t>플랜지접합</t>
    <phoneticPr fontId="2" type="noConversion"/>
  </si>
  <si>
    <t>제수밸브접합및부설</t>
    <phoneticPr fontId="2" type="noConversion"/>
  </si>
  <si>
    <t>제수밸브접합및부설</t>
    <phoneticPr fontId="36" type="noConversion"/>
  </si>
  <si>
    <t>기타 접합 및 설치</t>
    <phoneticPr fontId="2" type="noConversion"/>
  </si>
  <si>
    <t>kg</t>
    <phoneticPr fontId="2" type="noConversion"/>
  </si>
  <si>
    <t>이형관</t>
    <phoneticPr fontId="2" type="noConversion"/>
  </si>
  <si>
    <t>관 중 량</t>
    <phoneticPr fontId="2" type="noConversion"/>
  </si>
  <si>
    <t>회</t>
    <phoneticPr fontId="2" type="noConversion"/>
  </si>
  <si>
    <t>강관</t>
    <phoneticPr fontId="2" type="noConversion"/>
  </si>
  <si>
    <t>관절단</t>
    <phoneticPr fontId="2" type="noConversion"/>
  </si>
  <si>
    <t>관  절  단</t>
    <phoneticPr fontId="2" type="noConversion"/>
  </si>
  <si>
    <t>관부설(이형관)</t>
    <phoneticPr fontId="2" type="noConversion"/>
  </si>
  <si>
    <t>관부설(직관)</t>
    <phoneticPr fontId="2" type="noConversion"/>
  </si>
  <si>
    <t>이형관접합(압륜)</t>
    <phoneticPr fontId="2" type="noConversion"/>
  </si>
  <si>
    <t>직관 접합</t>
    <phoneticPr fontId="2" type="noConversion"/>
  </si>
  <si>
    <t>비   고</t>
    <phoneticPr fontId="2" type="noConversion"/>
  </si>
  <si>
    <t>수   량</t>
    <phoneticPr fontId="2" type="noConversion"/>
  </si>
  <si>
    <t>단위</t>
    <phoneticPr fontId="2" type="noConversion"/>
  </si>
  <si>
    <t>규       격</t>
    <phoneticPr fontId="2" type="noConversion"/>
  </si>
  <si>
    <t>관  종</t>
    <phoneticPr fontId="2" type="noConversion"/>
  </si>
  <si>
    <t>명       칭</t>
    <phoneticPr fontId="2" type="noConversion"/>
  </si>
  <si>
    <t>구       분</t>
    <phoneticPr fontId="2" type="noConversion"/>
  </si>
  <si>
    <t>공기밸브 접합및부설</t>
    <phoneticPr fontId="2" type="noConversion"/>
  </si>
  <si>
    <t>D800x11 1/4˚</t>
  </si>
  <si>
    <t>D800x22 1/2˚</t>
  </si>
  <si>
    <t>D800x45˚</t>
  </si>
  <si>
    <t>개</t>
    <phoneticPr fontId="2" type="noConversion"/>
  </si>
  <si>
    <t>플랜지접합부속</t>
    <phoneticPr fontId="25" type="noConversion"/>
  </si>
  <si>
    <t>급속</t>
    <phoneticPr fontId="25" type="noConversion"/>
  </si>
  <si>
    <t>표준형</t>
    <phoneticPr fontId="25" type="noConversion"/>
  </si>
  <si>
    <t>제수밸브</t>
    <phoneticPr fontId="25" type="noConversion"/>
  </si>
  <si>
    <t>계</t>
    <phoneticPr fontId="25" type="noConversion"/>
  </si>
  <si>
    <t>밸브류</t>
    <phoneticPr fontId="25" type="noConversion"/>
  </si>
  <si>
    <t>kg</t>
    <phoneticPr fontId="25" type="noConversion"/>
  </si>
  <si>
    <t>이형관 총중량</t>
    <phoneticPr fontId="25" type="noConversion"/>
  </si>
  <si>
    <t>단관</t>
    <phoneticPr fontId="45" type="noConversion"/>
  </si>
  <si>
    <t>플랜지 곡관</t>
    <phoneticPr fontId="45" type="noConversion"/>
  </si>
  <si>
    <t>2F단관</t>
    <phoneticPr fontId="45" type="noConversion"/>
  </si>
  <si>
    <t>이음관</t>
  </si>
  <si>
    <t>플랜지관</t>
    <phoneticPr fontId="45" type="noConversion"/>
  </si>
  <si>
    <t>D800x150</t>
  </si>
  <si>
    <t>플랜지소켓관</t>
    <phoneticPr fontId="45" type="noConversion"/>
  </si>
  <si>
    <t>D1200x800</t>
  </si>
  <si>
    <t>D300x90˚</t>
    <phoneticPr fontId="45" type="noConversion"/>
  </si>
  <si>
    <t>곡관(B)</t>
    <phoneticPr fontId="2" type="noConversion"/>
  </si>
  <si>
    <t>D=300mm</t>
    <phoneticPr fontId="25" type="noConversion"/>
  </si>
  <si>
    <t>D=800mm</t>
    <phoneticPr fontId="25" type="noConversion"/>
  </si>
  <si>
    <t>수평이탈방지압륜</t>
    <phoneticPr fontId="25" type="noConversion"/>
  </si>
  <si>
    <t>KP접합부속</t>
    <phoneticPr fontId="25" type="noConversion"/>
  </si>
  <si>
    <t>직관 총중량</t>
    <phoneticPr fontId="25" type="noConversion"/>
  </si>
  <si>
    <t>본</t>
    <phoneticPr fontId="2" type="noConversion"/>
  </si>
  <si>
    <t>직   관</t>
    <phoneticPr fontId="2" type="noConversion"/>
  </si>
  <si>
    <t>D=300×6.0m/본</t>
    <phoneticPr fontId="25" type="noConversion"/>
  </si>
  <si>
    <t>D=800×6.0m/본</t>
    <phoneticPr fontId="25" type="noConversion"/>
  </si>
  <si>
    <t>단 위</t>
    <phoneticPr fontId="25" type="noConversion"/>
  </si>
  <si>
    <t>규 격</t>
    <phoneticPr fontId="25" type="noConversion"/>
  </si>
  <si>
    <t>D800x100</t>
    <phoneticPr fontId="45" type="noConversion"/>
  </si>
  <si>
    <t>단관</t>
    <phoneticPr fontId="2" type="noConversion"/>
  </si>
  <si>
    <t>D800x100</t>
    <phoneticPr fontId="36" type="noConversion"/>
  </si>
  <si>
    <t>소켓 편락관(A)</t>
    <phoneticPr fontId="45" type="noConversion"/>
  </si>
  <si>
    <t>버터플라이밸브 부관(A)</t>
    <phoneticPr fontId="36" type="noConversion"/>
  </si>
  <si>
    <t>버터플라이밸브 부관(D)</t>
    <phoneticPr fontId="36" type="noConversion"/>
  </si>
  <si>
    <t>버터플라이밸브 부관(A)</t>
    <phoneticPr fontId="45" type="noConversion"/>
  </si>
  <si>
    <t>버터플라이밸브 부관(D)</t>
    <phoneticPr fontId="45" type="noConversion"/>
  </si>
  <si>
    <t>밸브접합관</t>
    <phoneticPr fontId="2" type="noConversion"/>
  </si>
  <si>
    <t>KP소켓드레인관(B)</t>
    <phoneticPr fontId="2" type="noConversion"/>
  </si>
  <si>
    <t>급속</t>
    <phoneticPr fontId="2" type="noConversion"/>
  </si>
  <si>
    <t xml:space="preserve">  본수산정(D200mm) : </t>
    <phoneticPr fontId="25" type="noConversion"/>
  </si>
  <si>
    <t>D=200×6.0m/본</t>
    <phoneticPr fontId="25" type="noConversion"/>
  </si>
  <si>
    <t>D=200mm</t>
    <phoneticPr fontId="25" type="noConversion"/>
  </si>
  <si>
    <t>D200x100</t>
    <phoneticPr fontId="45" type="noConversion"/>
  </si>
  <si>
    <t>D800x150</t>
    <phoneticPr fontId="2" type="noConversion"/>
  </si>
  <si>
    <t>KP소켓플랜지 T형관</t>
    <phoneticPr fontId="2" type="noConversion"/>
  </si>
  <si>
    <t>D800x300</t>
    <phoneticPr fontId="2" type="noConversion"/>
  </si>
  <si>
    <t>D200x300</t>
    <phoneticPr fontId="45" type="noConversion"/>
  </si>
  <si>
    <t>D200x90˚</t>
    <phoneticPr fontId="45" type="noConversion"/>
  </si>
  <si>
    <t>강관</t>
    <phoneticPr fontId="2" type="noConversion"/>
  </si>
  <si>
    <t>직관</t>
    <phoneticPr fontId="2" type="noConversion"/>
  </si>
  <si>
    <t>본</t>
  </si>
  <si>
    <t>강관연결(D800)</t>
    <phoneticPr fontId="36" type="noConversion"/>
  </si>
  <si>
    <t>강관</t>
    <phoneticPr fontId="2" type="noConversion"/>
  </si>
  <si>
    <t>관부설(직관)</t>
    <phoneticPr fontId="2" type="noConversion"/>
  </si>
  <si>
    <t>용접접합(직관)</t>
    <phoneticPr fontId="2" type="noConversion"/>
  </si>
  <si>
    <t>관도장(직관)</t>
    <phoneticPr fontId="2" type="noConversion"/>
  </si>
  <si>
    <t>관부설(이형관)</t>
    <phoneticPr fontId="2" type="noConversion"/>
  </si>
  <si>
    <t>용접접합(이형관)</t>
    <phoneticPr fontId="2" type="noConversion"/>
  </si>
  <si>
    <t>관도장(이형관)</t>
    <phoneticPr fontId="2" type="noConversion"/>
  </si>
  <si>
    <t>관부설</t>
    <phoneticPr fontId="36" type="noConversion"/>
  </si>
  <si>
    <t>용접접합</t>
    <phoneticPr fontId="36" type="noConversion"/>
  </si>
  <si>
    <t>관도장</t>
    <phoneticPr fontId="2" type="noConversion"/>
  </si>
  <si>
    <t>관절단</t>
    <phoneticPr fontId="2" type="noConversion"/>
  </si>
  <si>
    <t>플랜지</t>
    <phoneticPr fontId="2" type="noConversion"/>
  </si>
  <si>
    <t>개</t>
    <phoneticPr fontId="2" type="noConversion"/>
  </si>
  <si>
    <t>D=800×6.0m/본</t>
    <phoneticPr fontId="2" type="noConversion"/>
  </si>
  <si>
    <t>내부 외부</t>
    <phoneticPr fontId="2" type="noConversion"/>
  </si>
  <si>
    <t>테스트밴드 수압시험</t>
    <phoneticPr fontId="2" type="noConversion"/>
  </si>
  <si>
    <t xml:space="preserve"> 4. 테스트밴드 수압시험</t>
    <phoneticPr fontId="25" type="noConversion"/>
  </si>
  <si>
    <t xml:space="preserve"> 4. 강관용접부산소압축시험</t>
    <phoneticPr fontId="2" type="noConversion"/>
  </si>
  <si>
    <t>공기밸브</t>
    <phoneticPr fontId="25" type="noConversion"/>
  </si>
  <si>
    <t>전동버터플라이밸브</t>
    <phoneticPr fontId="36" type="noConversion"/>
  </si>
  <si>
    <t>(본선)관 로 공 자 재 집 계 표</t>
    <phoneticPr fontId="25" type="noConversion"/>
  </si>
  <si>
    <t>(본선)관 로 공 수 량 집 계 표</t>
    <phoneticPr fontId="2" type="noConversion"/>
  </si>
  <si>
    <t>강관용접부산소압축시험</t>
    <phoneticPr fontId="2" type="noConversion"/>
  </si>
  <si>
    <t>(이음부)</t>
    <phoneticPr fontId="2" type="noConversion"/>
  </si>
  <si>
    <t>조</t>
    <phoneticPr fontId="2" type="noConversion"/>
  </si>
  <si>
    <t>KP소켓드레인관</t>
    <phoneticPr fontId="36" type="noConversion"/>
  </si>
  <si>
    <t>D800x300</t>
    <phoneticPr fontId="2" type="noConversion"/>
  </si>
  <si>
    <t>D300x90˚</t>
    <phoneticPr fontId="36" type="noConversion"/>
  </si>
  <si>
    <t>+</t>
    <phoneticPr fontId="2" type="noConversion"/>
  </si>
  <si>
    <t>공기밸브용플랜지</t>
    <phoneticPr fontId="2" type="noConversion"/>
  </si>
  <si>
    <t>D800xD600</t>
    <phoneticPr fontId="2" type="noConversion"/>
  </si>
  <si>
    <t>소켓편락관(A)</t>
    <phoneticPr fontId="2" type="noConversion"/>
  </si>
  <si>
    <t>공기밸브접합및부설</t>
    <phoneticPr fontId="2" type="noConversion"/>
  </si>
  <si>
    <t>D=1200mm</t>
    <phoneticPr fontId="25" type="noConversion"/>
  </si>
  <si>
    <t>D800x600</t>
    <phoneticPr fontId="2" type="noConversion"/>
  </si>
  <si>
    <t>D200x90˚</t>
    <phoneticPr fontId="2" type="noConversion"/>
  </si>
  <si>
    <t>공기밸브용플랜지</t>
    <phoneticPr fontId="45" type="noConversion"/>
  </si>
  <si>
    <t>전동버터플라이밸브</t>
    <phoneticPr fontId="25" type="noConversion"/>
  </si>
  <si>
    <t>D600xD100</t>
    <phoneticPr fontId="2" type="noConversion"/>
  </si>
  <si>
    <t>D600xD100</t>
    <phoneticPr fontId="2" type="noConversion"/>
  </si>
  <si>
    <t>비파괴검사</t>
    <phoneticPr fontId="2" type="noConversion"/>
  </si>
  <si>
    <t>UT</t>
    <phoneticPr fontId="2" type="noConversion"/>
  </si>
  <si>
    <t>m</t>
    <phoneticPr fontId="2" type="noConversion"/>
  </si>
  <si>
    <t xml:space="preserve"> 5. 비파괴검사</t>
    <phoneticPr fontId="25" type="noConversion"/>
  </si>
  <si>
    <t>*</t>
    <phoneticPr fontId="2" type="noConversion"/>
  </si>
  <si>
    <t>π</t>
  </si>
  <si>
    <t>=</t>
    <phoneticPr fontId="2" type="noConversion"/>
  </si>
  <si>
    <t xml:space="preserve">   ① D8000mm</t>
    <phoneticPr fontId="2" type="noConversion"/>
  </si>
  <si>
    <t>이토밸브실 배수관</t>
    <phoneticPr fontId="2" type="noConversion"/>
  </si>
  <si>
    <t>공기밸브실 환기연장</t>
    <phoneticPr fontId="2" type="noConversion"/>
  </si>
  <si>
    <t>제수밸브실(D800)</t>
    <phoneticPr fontId="36" type="noConversion"/>
  </si>
  <si>
    <t>제수밸브실(D800)</t>
    <phoneticPr fontId="36" type="noConversion"/>
  </si>
  <si>
    <t>이토밸브(D800)</t>
    <phoneticPr fontId="36" type="noConversion"/>
  </si>
  <si>
    <t>공기밸브(D800)</t>
    <phoneticPr fontId="36" type="noConversion"/>
  </si>
  <si>
    <t>덕타일주철관</t>
  </si>
  <si>
    <t>덕타일주철관
(DCIP)</t>
    <phoneticPr fontId="2" type="noConversion"/>
  </si>
  <si>
    <t>덕타일주철관</t>
    <phoneticPr fontId="2" type="noConversion"/>
  </si>
  <si>
    <t xml:space="preserve">   ③ D200mm</t>
    <phoneticPr fontId="2" type="noConversion"/>
  </si>
  <si>
    <t xml:space="preserve">   ② D300mm</t>
    <phoneticPr fontId="2" type="noConversion"/>
  </si>
  <si>
    <t>D300x90˚</t>
    <phoneticPr fontId="36" type="noConversion"/>
  </si>
  <si>
    <t>Line</t>
    <phoneticPr fontId="2" type="noConversion"/>
  </si>
  <si>
    <t>LINE</t>
    <phoneticPr fontId="36" type="noConversion"/>
  </si>
  <si>
    <t xml:space="preserve">LINE : No.0+0.0  </t>
    <phoneticPr fontId="36" type="noConversion"/>
  </si>
  <si>
    <t xml:space="preserve">LINE: No.43+0.0  </t>
    <phoneticPr fontId="36" type="noConversion"/>
  </si>
  <si>
    <t>LINE : No.8+29.00</t>
    <phoneticPr fontId="36" type="noConversion"/>
  </si>
  <si>
    <t>LINE : No.19+18.00</t>
    <phoneticPr fontId="36" type="noConversion"/>
  </si>
  <si>
    <t>LINE : No.33+13.00</t>
    <phoneticPr fontId="36" type="noConversion"/>
  </si>
  <si>
    <t>LINE : No.82+13.00</t>
    <phoneticPr fontId="36" type="noConversion"/>
  </si>
  <si>
    <t>LINE : No.8+13.00</t>
    <phoneticPr fontId="36" type="noConversion"/>
  </si>
  <si>
    <t>LINE : No.11+0.00</t>
    <phoneticPr fontId="36" type="noConversion"/>
  </si>
  <si>
    <t>LINE : No.27+0.00</t>
    <phoneticPr fontId="36" type="noConversion"/>
  </si>
  <si>
    <t>LINE : No.41+35.00</t>
    <phoneticPr fontId="36" type="noConversion"/>
  </si>
  <si>
    <t>LINE : No.45+12.00</t>
    <phoneticPr fontId="36" type="noConversion"/>
  </si>
  <si>
    <t>LINE : No.61+0.00</t>
    <phoneticPr fontId="36" type="noConversion"/>
  </si>
  <si>
    <t>LINE : No.72+5.00</t>
    <phoneticPr fontId="36" type="noConversion"/>
  </si>
  <si>
    <t>LINE : No.74+14.00</t>
    <phoneticPr fontId="36" type="noConversion"/>
  </si>
  <si>
    <t>LINE: No.101+21.00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</si>
</sst>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0">
    <numFmt numFmtId="41" formatCode="_-* #,##0_-;\-* #,##0_-;_-* &quot;-&quot;_-;_-@_-"/>
    <numFmt numFmtId="43" formatCode="_-* #,##0.00_-;\-* #,##0.00_-;_-* &quot;-&quot;??_-;_-@_-"/>
    <numFmt numFmtId="176" formatCode="#,##0.00_ "/>
    <numFmt numFmtId="177" formatCode="#,##0;[Red]&quot;-&quot;#,##0"/>
    <numFmt numFmtId="178" formatCode="0.00\ &quot;)&quot;"/>
    <numFmt numFmtId="179" formatCode="&quot;No.&quot;0"/>
    <numFmt numFmtId="180" formatCode="0\ &quot;개소&quot;"/>
    <numFmt numFmtId="181" formatCode="&quot;~ No.&quot;0"/>
    <numFmt numFmtId="182" formatCode="#,000"/>
    <numFmt numFmtId="183" formatCode="_-&quot;₩&quot;* #,##0.00_-;&quot;₩&quot;&quot;₩&quot;\-&quot;₩&quot;* #,##0.00_-;_-&quot;₩&quot;* &quot;-&quot;??_-;_-@_-"/>
    <numFmt numFmtId="184" formatCode="_-* #,##0.00_-;&quot;₩&quot;&quot;₩&quot;\-* #,##0.00_-;_-* &quot;-&quot;??_-;_-@_-"/>
    <numFmt numFmtId="185" formatCode="&quot;₩&quot;#,##0;&quot;₩&quot;&quot;₩&quot;&quot;₩&quot;&quot;₩&quot;\-#,##0"/>
    <numFmt numFmtId="186" formatCode="&quot;₩&quot;#,##0;[Red]&quot;₩&quot;&quot;₩&quot;&quot;₩&quot;&quot;₩&quot;\-#,##0"/>
    <numFmt numFmtId="187" formatCode="&quot;₩&quot;#,##0.00;&quot;₩&quot;&quot;₩&quot;&quot;₩&quot;&quot;₩&quot;\-#,##0.00"/>
    <numFmt numFmtId="188" formatCode="0\ &quot;EA&quot;"/>
    <numFmt numFmtId="189" formatCode="_ * #,##0_ ;_ * &quot;₩&quot;&quot;₩&quot;&quot;₩&quot;&quot;₩&quot;\-#,##0_ ;_ * &quot;-&quot;_ ;_ @_ "/>
    <numFmt numFmtId="190" formatCode="&quot;₩&quot;\!\$#,##0&quot;₩&quot;\!\ ;&quot;₩&quot;\!\(&quot;₩&quot;\!\$#,##0&quot;₩&quot;\!\)"/>
    <numFmt numFmtId="191" formatCode="0\ &quot;t&quot;"/>
    <numFmt numFmtId="192" formatCode="&quot;(&quot;\ 0.00"/>
    <numFmt numFmtId="193" formatCode="&quot;[(&quot;\ 0.00"/>
    <numFmt numFmtId="194" formatCode="0.00\ &quot;)]&quot;"/>
    <numFmt numFmtId="195" formatCode="0.000\ &quot;²&quot;"/>
    <numFmt numFmtId="196" formatCode="_-* #,##0.0_-;\-* #,##0.0_-;_-* &quot;-&quot;_-;_-@_-"/>
    <numFmt numFmtId="197" formatCode="_-* #,##0.00_-;\-* #,##0.00_-;_-* &quot;-&quot;_-;_-@_-"/>
    <numFmt numFmtId="198" formatCode="0.0_ "/>
    <numFmt numFmtId="199" formatCode="0\ &quot;본&quot;"/>
    <numFmt numFmtId="200" formatCode="0\ &quot;개&quot;"/>
    <numFmt numFmtId="201" formatCode="0\ &quot;회&quot;"/>
    <numFmt numFmtId="202" formatCode="0.00_ "/>
    <numFmt numFmtId="203" formatCode="&quot;Φ&quot;0"/>
    <numFmt numFmtId="204" formatCode="0_ "/>
    <numFmt numFmtId="205" formatCode="0\ &quot;조&quot;"/>
    <numFmt numFmtId="206" formatCode="&quot;＋&quot;0.00"/>
    <numFmt numFmtId="207" formatCode="000&quot;m&quot;"/>
    <numFmt numFmtId="208" formatCode="&quot;D&quot;0&quot;mm&quot;"/>
    <numFmt numFmtId="209" formatCode="0&quot;개소&quot;"/>
    <numFmt numFmtId="210" formatCode="0&quot; 개소&quot;"/>
    <numFmt numFmtId="211" formatCode="0.0\ &quot;kg&quot;"/>
    <numFmt numFmtId="212" formatCode="0.0\ &quot;kg/개당&quot;"/>
    <numFmt numFmtId="213" formatCode="0.00\ &quot;m&quot;"/>
  </numFmts>
  <fonts count="49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u/>
      <sz val="11"/>
      <color indexed="36"/>
      <name val="돋움체"/>
      <family val="3"/>
      <charset val="129"/>
    </font>
    <font>
      <sz val="14"/>
      <name val="뼻뮝"/>
      <family val="3"/>
      <charset val="129"/>
    </font>
    <font>
      <sz val="12"/>
      <name val="뼻뮝"/>
      <family val="1"/>
      <charset val="129"/>
    </font>
    <font>
      <b/>
      <sz val="12"/>
      <color indexed="16"/>
      <name val="굴림체"/>
      <family val="3"/>
      <charset val="129"/>
    </font>
    <font>
      <sz val="9"/>
      <name val="돋움"/>
      <family val="3"/>
      <charset val="129"/>
    </font>
    <font>
      <sz val="9"/>
      <name val="Arial"/>
      <family val="2"/>
    </font>
    <font>
      <sz val="12"/>
      <name val="¹UAAA¼"/>
      <family val="3"/>
      <charset val="129"/>
    </font>
    <font>
      <sz val="10"/>
      <name val="MS Sans Serif"/>
      <family val="2"/>
    </font>
    <font>
      <b/>
      <sz val="10"/>
      <name val="Helv"/>
      <family val="2"/>
    </font>
    <font>
      <sz val="10"/>
      <color indexed="24"/>
      <name val="Arial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name val="Helv"/>
      <family val="2"/>
    </font>
    <font>
      <sz val="11"/>
      <name val="돋움"/>
      <family val="3"/>
      <charset val="129"/>
    </font>
    <font>
      <sz val="11"/>
      <name val="돋움체"/>
      <family val="3"/>
      <charset val="129"/>
    </font>
    <font>
      <sz val="8"/>
      <name val="돋움체"/>
      <family val="3"/>
      <charset val="129"/>
    </font>
    <font>
      <sz val="8"/>
      <name val="바탕"/>
      <family val="1"/>
      <charset val="129"/>
    </font>
    <font>
      <sz val="10"/>
      <name val="Times New Roman"/>
      <family val="1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b/>
      <sz val="9"/>
      <name val="굴림체"/>
      <family val="3"/>
      <charset val="129"/>
    </font>
    <font>
      <sz val="9"/>
      <color indexed="10"/>
      <name val="굴림체"/>
      <family val="3"/>
      <charset val="129"/>
    </font>
    <font>
      <sz val="11"/>
      <color indexed="10"/>
      <name val="굴림체"/>
      <family val="3"/>
      <charset val="129"/>
    </font>
    <font>
      <sz val="9"/>
      <color indexed="10"/>
      <name val="굴림체"/>
      <family val="3"/>
      <charset val="129"/>
    </font>
    <font>
      <b/>
      <sz val="14"/>
      <name val="굴림체"/>
      <family val="3"/>
      <charset val="129"/>
    </font>
    <font>
      <sz val="9"/>
      <color indexed="8"/>
      <name val="굴림체"/>
      <family val="3"/>
      <charset val="129"/>
    </font>
    <font>
      <sz val="8"/>
      <name val="굴림체"/>
      <family val="3"/>
      <charset val="129"/>
    </font>
    <font>
      <b/>
      <sz val="16"/>
      <color indexed="8"/>
      <name val="굴림체"/>
      <family val="3"/>
      <charset val="129"/>
    </font>
    <font>
      <sz val="9"/>
      <name val="굴림"/>
      <family val="3"/>
      <charset val="129"/>
    </font>
    <font>
      <b/>
      <sz val="12"/>
      <name val="굴림"/>
      <family val="3"/>
      <charset val="129"/>
    </font>
    <font>
      <sz val="9"/>
      <color rgb="FFFF0000"/>
      <name val="굴림"/>
      <family val="3"/>
      <charset val="129"/>
    </font>
    <font>
      <sz val="9"/>
      <color rgb="FF0000FF"/>
      <name val="굴림"/>
      <family val="3"/>
      <charset val="129"/>
    </font>
    <font>
      <sz val="9"/>
      <color rgb="FFFF0000"/>
      <name val="굴림체"/>
      <family val="3"/>
      <charset val="129"/>
    </font>
    <font>
      <sz val="9"/>
      <color rgb="FF004F8A"/>
      <name val="굴림체"/>
      <family val="3"/>
      <charset val="129"/>
    </font>
    <font>
      <sz val="11"/>
      <color rgb="FFFF00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9"/>
      <color indexed="8"/>
      <name val="굴림체"/>
      <family val="3"/>
      <charset val="129"/>
    </font>
    <font>
      <b/>
      <sz val="9"/>
      <name val="굴림"/>
      <family val="3"/>
      <charset val="129"/>
    </font>
    <font>
      <b/>
      <sz val="11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70">
    <xf numFmtId="0" fontId="0" fillId="0" borderId="0"/>
    <xf numFmtId="0" fontId="4" fillId="0" borderId="0" applyFont="0" applyFill="0" applyBorder="0" applyAlignment="0" applyProtection="0"/>
    <xf numFmtId="0" fontId="3" fillId="0" borderId="1">
      <alignment horizont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4" fillId="0" borderId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/>
    <xf numFmtId="0" fontId="15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3" fontId="1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0" fontId="16" fillId="0" borderId="0" applyFont="0" applyFill="0" applyBorder="0" applyAlignment="0" applyProtection="0"/>
    <xf numFmtId="0" fontId="27" fillId="0" borderId="0"/>
    <xf numFmtId="0" fontId="16" fillId="0" borderId="0" applyFont="0" applyFill="0" applyBorder="0" applyAlignment="0" applyProtection="0"/>
    <xf numFmtId="188" fontId="12" fillId="0" borderId="0" applyFill="0" applyBorder="0">
      <alignment horizontal="centerContinuous"/>
    </xf>
    <xf numFmtId="2" fontId="16" fillId="0" borderId="0" applyFont="0" applyFill="0" applyBorder="0" applyAlignment="0" applyProtection="0"/>
    <xf numFmtId="38" fontId="17" fillId="2" borderId="0" applyNumberFormat="0" applyBorder="0" applyAlignment="0" applyProtection="0"/>
    <xf numFmtId="0" fontId="18" fillId="0" borderId="0">
      <alignment horizontal="left"/>
    </xf>
    <xf numFmtId="0" fontId="19" fillId="0" borderId="2" applyNumberFormat="0" applyAlignment="0" applyProtection="0">
      <alignment horizontal="left" vertical="center"/>
    </xf>
    <xf numFmtId="0" fontId="19" fillId="0" borderId="3">
      <alignment horizontal="left" vertical="center"/>
    </xf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0" fontId="17" fillId="3" borderId="4" applyNumberFormat="0" applyBorder="0" applyAlignment="0" applyProtection="0"/>
    <xf numFmtId="0" fontId="22" fillId="0" borderId="5"/>
    <xf numFmtId="182" fontId="3" fillId="0" borderId="0"/>
    <xf numFmtId="0" fontId="4" fillId="0" borderId="0"/>
    <xf numFmtId="10" fontId="4" fillId="0" borderId="0" applyFont="0" applyFill="0" applyBorder="0" applyAlignment="0" applyProtection="0"/>
    <xf numFmtId="0" fontId="22" fillId="0" borderId="0"/>
    <xf numFmtId="191" fontId="12" fillId="0" borderId="0" applyFill="0" applyBorder="0">
      <alignment horizontal="centerContinuous"/>
    </xf>
    <xf numFmtId="0" fontId="16" fillId="0" borderId="6" applyNumberFormat="0" applyFont="0" applyFill="0" applyAlignment="0" applyProtection="0"/>
    <xf numFmtId="185" fontId="3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177" fontId="10" fillId="0" borderId="0">
      <alignment vertical="center"/>
    </xf>
    <xf numFmtId="41" fontId="1" fillId="0" borderId="0" applyFont="0" applyFill="0" applyBorder="0" applyAlignment="0" applyProtection="0"/>
    <xf numFmtId="0" fontId="4" fillId="0" borderId="0"/>
    <xf numFmtId="178" fontId="11" fillId="0" borderId="0" applyFill="0" applyBorder="0">
      <alignment horizontal="centerContinuous"/>
    </xf>
    <xf numFmtId="194" fontId="11" fillId="0" borderId="0" applyFill="0" applyBorder="0">
      <alignment horizontal="centerContinuous"/>
    </xf>
    <xf numFmtId="2" fontId="11" fillId="0" borderId="0" applyFill="0" applyBorder="0" applyProtection="0">
      <alignment horizontal="centerContinuous"/>
    </xf>
    <xf numFmtId="4" fontId="6" fillId="0" borderId="0">
      <protection locked="0"/>
    </xf>
    <xf numFmtId="186" fontId="3" fillId="0" borderId="0">
      <protection locked="0"/>
    </xf>
    <xf numFmtId="195" fontId="12" fillId="0" borderId="0" applyFill="0" applyBorder="0">
      <alignment horizontal="centerContinuous"/>
    </xf>
    <xf numFmtId="192" fontId="11" fillId="0" borderId="0" applyFill="0" applyBorder="0">
      <alignment horizontal="centerContinuous"/>
    </xf>
    <xf numFmtId="193" fontId="11" fillId="0" borderId="0" applyFill="0" applyBorder="0">
      <alignment horizontal="centerContinuous"/>
    </xf>
    <xf numFmtId="0" fontId="3" fillId="0" borderId="0"/>
    <xf numFmtId="41" fontId="1" fillId="0" borderId="0" applyFont="0" applyFill="0" applyBorder="0" applyAlignment="0" applyProtection="0"/>
    <xf numFmtId="189" fontId="4" fillId="0" borderId="4"/>
    <xf numFmtId="43" fontId="1" fillId="0" borderId="0" applyFont="0" applyFill="0" applyBorder="0" applyAlignment="0" applyProtection="0"/>
    <xf numFmtId="184" fontId="3" fillId="0" borderId="0">
      <protection locked="0"/>
    </xf>
    <xf numFmtId="0" fontId="35" fillId="0" borderId="0">
      <alignment vertical="center"/>
    </xf>
    <xf numFmtId="0" fontId="1" fillId="0" borderId="0"/>
    <xf numFmtId="0" fontId="24" fillId="0" borderId="0"/>
    <xf numFmtId="0" fontId="23" fillId="0" borderId="0"/>
    <xf numFmtId="0" fontId="6" fillId="0" borderId="6">
      <protection locked="0"/>
    </xf>
    <xf numFmtId="183" fontId="3" fillId="0" borderId="0">
      <protection locked="0"/>
    </xf>
    <xf numFmtId="187" fontId="3" fillId="0" borderId="0">
      <protection locked="0"/>
    </xf>
    <xf numFmtId="0" fontId="44" fillId="0" borderId="0" applyNumberFormat="0" applyFill="0" applyBorder="0" applyAlignment="0" applyProtection="0">
      <alignment vertical="center"/>
    </xf>
  </cellStyleXfs>
  <cellXfs count="275">
    <xf numFmtId="0" fontId="0" fillId="0" borderId="0" xfId="0"/>
    <xf numFmtId="208" fontId="38" fillId="0" borderId="21" xfId="0" applyNumberFormat="1" applyFont="1" applyBorder="1" applyAlignment="1">
      <alignment horizontal="center" vertical="center" shrinkToFit="1"/>
    </xf>
    <xf numFmtId="208" fontId="38" fillId="0" borderId="20" xfId="0" applyNumberFormat="1" applyFont="1" applyBorder="1" applyAlignment="1">
      <alignment horizontal="center" vertical="center" shrinkToFit="1"/>
    </xf>
    <xf numFmtId="41" fontId="30" fillId="0" borderId="21" xfId="64" applyNumberFormat="1" applyFont="1" applyBorder="1" applyAlignment="1">
      <alignment horizontal="center" vertical="center"/>
    </xf>
    <xf numFmtId="41" fontId="30" fillId="0" borderId="20" xfId="64" applyNumberFormat="1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/>
    </xf>
    <xf numFmtId="41" fontId="30" fillId="0" borderId="25" xfId="64" applyNumberFormat="1" applyFont="1" applyBorder="1" applyAlignment="1">
      <alignment horizontal="center" vertical="center"/>
    </xf>
    <xf numFmtId="0" fontId="29" fillId="0" borderId="0" xfId="64" applyFont="1" applyAlignment="1">
      <alignment vertical="center"/>
    </xf>
    <xf numFmtId="0" fontId="29" fillId="0" borderId="21" xfId="0" applyFont="1" applyBorder="1" applyAlignment="1">
      <alignment horizontal="center" vertical="center"/>
    </xf>
    <xf numFmtId="0" fontId="29" fillId="0" borderId="0" xfId="64" applyFont="1" applyAlignment="1">
      <alignment horizontal="center" vertical="center"/>
    </xf>
    <xf numFmtId="211" fontId="29" fillId="0" borderId="0" xfId="64" applyNumberFormat="1" applyFont="1" applyAlignment="1">
      <alignment vertical="center"/>
    </xf>
    <xf numFmtId="211" fontId="42" fillId="0" borderId="0" xfId="64" applyNumberFormat="1" applyFont="1" applyAlignment="1">
      <alignment vertical="center"/>
    </xf>
    <xf numFmtId="0" fontId="29" fillId="0" borderId="21" xfId="64" applyFont="1" applyBorder="1" applyAlignment="1">
      <alignment horizontal="center" vertical="center"/>
    </xf>
    <xf numFmtId="0" fontId="29" fillId="0" borderId="20" xfId="64" applyFont="1" applyBorder="1" applyAlignment="1">
      <alignment horizontal="center" vertical="center"/>
    </xf>
    <xf numFmtId="0" fontId="29" fillId="0" borderId="22" xfId="64" applyFont="1" applyBorder="1" applyAlignment="1">
      <alignment horizontal="center" vertical="center"/>
    </xf>
    <xf numFmtId="0" fontId="29" fillId="0" borderId="0" xfId="64" applyFont="1" applyAlignment="1">
      <alignment horizontal="right" vertical="center"/>
    </xf>
    <xf numFmtId="211" fontId="43" fillId="0" borderId="0" xfId="64" applyNumberFormat="1" applyFont="1" applyAlignment="1">
      <alignment vertical="center"/>
    </xf>
    <xf numFmtId="0" fontId="29" fillId="0" borderId="22" xfId="64" applyFont="1" applyBorder="1" applyAlignment="1">
      <alignment vertical="center"/>
    </xf>
    <xf numFmtId="41" fontId="29" fillId="0" borderId="22" xfId="64" applyNumberFormat="1" applyFont="1" applyBorder="1" applyAlignment="1">
      <alignment horizontal="center" vertical="center"/>
    </xf>
    <xf numFmtId="41" fontId="29" fillId="0" borderId="0" xfId="64" applyNumberFormat="1" applyFont="1" applyAlignment="1">
      <alignment vertical="center"/>
    </xf>
    <xf numFmtId="0" fontId="29" fillId="0" borderId="21" xfId="64" applyFont="1" applyBorder="1" applyAlignment="1">
      <alignment vertical="center"/>
    </xf>
    <xf numFmtId="41" fontId="29" fillId="0" borderId="21" xfId="64" applyNumberFormat="1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212" fontId="29" fillId="0" borderId="0" xfId="64" applyNumberFormat="1" applyFont="1" applyAlignment="1">
      <alignment vertical="center"/>
    </xf>
    <xf numFmtId="0" fontId="29" fillId="0" borderId="45" xfId="0" applyFont="1" applyBorder="1" applyAlignment="1">
      <alignment horizontal="center" vertical="center"/>
    </xf>
    <xf numFmtId="0" fontId="29" fillId="0" borderId="49" xfId="64" applyFont="1" applyBorder="1" applyAlignment="1">
      <alignment horizontal="center" vertical="center"/>
    </xf>
    <xf numFmtId="211" fontId="29" fillId="0" borderId="49" xfId="0" applyNumberFormat="1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42" fillId="0" borderId="49" xfId="64" applyFont="1" applyBorder="1" applyAlignment="1">
      <alignment horizontal="center" vertical="center"/>
    </xf>
    <xf numFmtId="0" fontId="29" fillId="0" borderId="51" xfId="64" applyFont="1" applyBorder="1" applyAlignment="1">
      <alignment vertical="center"/>
    </xf>
    <xf numFmtId="0" fontId="29" fillId="0" borderId="47" xfId="64" applyFont="1" applyBorder="1" applyAlignment="1">
      <alignment vertical="center"/>
    </xf>
    <xf numFmtId="0" fontId="29" fillId="0" borderId="49" xfId="64" applyFont="1" applyBorder="1" applyAlignment="1">
      <alignment vertical="center"/>
    </xf>
    <xf numFmtId="0" fontId="29" fillId="0" borderId="48" xfId="64" applyFont="1" applyBorder="1" applyAlignment="1">
      <alignment vertical="center"/>
    </xf>
    <xf numFmtId="41" fontId="30" fillId="0" borderId="23" xfId="64" applyNumberFormat="1" applyFont="1" applyBorder="1" applyAlignment="1">
      <alignment horizontal="center" vertical="center"/>
    </xf>
    <xf numFmtId="41" fontId="30" fillId="0" borderId="37" xfId="64" applyNumberFormat="1" applyFont="1" applyBorder="1" applyAlignment="1">
      <alignment horizontal="center" vertical="center"/>
    </xf>
    <xf numFmtId="212" fontId="29" fillId="0" borderId="23" xfId="64" applyNumberFormat="1" applyFont="1" applyBorder="1" applyAlignment="1">
      <alignment vertical="center"/>
    </xf>
    <xf numFmtId="212" fontId="29" fillId="0" borderId="27" xfId="64" applyNumberFormat="1" applyFont="1" applyBorder="1" applyAlignment="1">
      <alignment vertical="center"/>
    </xf>
    <xf numFmtId="0" fontId="29" fillId="0" borderId="23" xfId="64" applyFont="1" applyBorder="1" applyAlignment="1">
      <alignment horizontal="center" vertical="center"/>
    </xf>
    <xf numFmtId="212" fontId="29" fillId="0" borderId="37" xfId="64" applyNumberFormat="1" applyFont="1" applyBorder="1" applyAlignment="1">
      <alignment vertical="center"/>
    </xf>
    <xf numFmtId="41" fontId="29" fillId="0" borderId="23" xfId="64" applyNumberFormat="1" applyFont="1" applyBorder="1" applyAlignment="1">
      <alignment horizontal="center" vertical="center"/>
    </xf>
    <xf numFmtId="0" fontId="29" fillId="0" borderId="58" xfId="0" applyFont="1" applyBorder="1" applyAlignment="1">
      <alignment horizontal="center" vertical="center"/>
    </xf>
    <xf numFmtId="0" fontId="29" fillId="0" borderId="59" xfId="0" applyFont="1" applyBorder="1" applyAlignment="1">
      <alignment horizontal="center" vertical="center"/>
    </xf>
    <xf numFmtId="0" fontId="29" fillId="0" borderId="59" xfId="64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" xfId="64" applyFont="1" applyBorder="1" applyAlignment="1">
      <alignment horizontal="center" vertical="center"/>
    </xf>
    <xf numFmtId="0" fontId="29" fillId="0" borderId="53" xfId="64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34" fillId="0" borderId="0" xfId="64" applyFont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9" fillId="0" borderId="52" xfId="0" applyFont="1" applyBorder="1" applyAlignment="1">
      <alignment horizontal="center" vertical="center" wrapText="1"/>
    </xf>
    <xf numFmtId="0" fontId="29" fillId="0" borderId="53" xfId="0" applyFont="1" applyBorder="1" applyAlignment="1">
      <alignment horizontal="center" vertical="center" wrapText="1"/>
    </xf>
    <xf numFmtId="0" fontId="29" fillId="5" borderId="0" xfId="0" applyFont="1" applyFill="1" applyAlignment="1">
      <alignment horizontal="center" vertical="center"/>
    </xf>
    <xf numFmtId="0" fontId="29" fillId="5" borderId="0" xfId="0" applyFont="1" applyFill="1" applyAlignment="1">
      <alignment horizontal="right" vertical="center"/>
    </xf>
    <xf numFmtId="0" fontId="29" fillId="5" borderId="0" xfId="0" applyFont="1" applyFill="1" applyAlignment="1">
      <alignment horizontal="left" vertical="center"/>
    </xf>
    <xf numFmtId="0" fontId="29" fillId="5" borderId="25" xfId="0" applyFont="1" applyFill="1" applyBorder="1" applyAlignment="1">
      <alignment horizontal="center" vertical="center" shrinkToFit="1"/>
    </xf>
    <xf numFmtId="0" fontId="29" fillId="5" borderId="27" xfId="0" applyFont="1" applyFill="1" applyBorder="1" applyAlignment="1">
      <alignment horizontal="center" vertical="center" shrinkToFit="1"/>
    </xf>
    <xf numFmtId="0" fontId="29" fillId="5" borderId="21" xfId="0" applyFont="1" applyFill="1" applyBorder="1" applyAlignment="1">
      <alignment horizontal="center" vertical="center" shrinkToFit="1"/>
    </xf>
    <xf numFmtId="0" fontId="29" fillId="5" borderId="4" xfId="0" applyFont="1" applyFill="1" applyBorder="1" applyAlignment="1">
      <alignment horizontal="center" vertical="center"/>
    </xf>
    <xf numFmtId="203" fontId="29" fillId="5" borderId="20" xfId="0" applyNumberFormat="1" applyFont="1" applyFill="1" applyBorder="1" applyAlignment="1">
      <alignment horizontal="center" vertical="center" shrinkToFit="1"/>
    </xf>
    <xf numFmtId="0" fontId="29" fillId="5" borderId="37" xfId="0" applyFont="1" applyFill="1" applyBorder="1" applyAlignment="1">
      <alignment horizontal="center" vertical="center" shrinkToFit="1"/>
    </xf>
    <xf numFmtId="0" fontId="30" fillId="5" borderId="52" xfId="0" applyFont="1" applyFill="1" applyBorder="1" applyAlignment="1">
      <alignment horizontal="center" vertical="center" shrinkToFit="1"/>
    </xf>
    <xf numFmtId="0" fontId="29" fillId="5" borderId="43" xfId="0" applyFont="1" applyFill="1" applyBorder="1" applyAlignment="1">
      <alignment horizontal="center" vertical="center"/>
    </xf>
    <xf numFmtId="179" fontId="29" fillId="5" borderId="21" xfId="0" applyNumberFormat="1" applyFont="1" applyFill="1" applyBorder="1" applyAlignment="1">
      <alignment horizontal="right" vertical="center" shrinkToFit="1"/>
    </xf>
    <xf numFmtId="206" fontId="29" fillId="5" borderId="21" xfId="0" applyNumberFormat="1" applyFont="1" applyFill="1" applyBorder="1" applyAlignment="1">
      <alignment horizontal="center" vertical="center" shrinkToFit="1"/>
    </xf>
    <xf numFmtId="181" fontId="29" fillId="5" borderId="21" xfId="0" applyNumberFormat="1" applyFont="1" applyFill="1" applyBorder="1" applyAlignment="1">
      <alignment vertical="center"/>
    </xf>
    <xf numFmtId="203" fontId="29" fillId="5" borderId="21" xfId="0" applyNumberFormat="1" applyFont="1" applyFill="1" applyBorder="1" applyAlignment="1">
      <alignment horizontal="center" vertical="center" shrinkToFit="1"/>
    </xf>
    <xf numFmtId="176" fontId="29" fillId="5" borderId="21" xfId="0" applyNumberFormat="1" applyFont="1" applyFill="1" applyBorder="1" applyAlignment="1">
      <alignment horizontal="center" vertical="center" shrinkToFit="1"/>
    </xf>
    <xf numFmtId="0" fontId="29" fillId="5" borderId="23" xfId="0" applyFont="1" applyFill="1" applyBorder="1" applyAlignment="1">
      <alignment horizontal="center" vertical="center" shrinkToFit="1"/>
    </xf>
    <xf numFmtId="0" fontId="29" fillId="5" borderId="28" xfId="0" applyFont="1" applyFill="1" applyBorder="1" applyAlignment="1">
      <alignment horizontal="center" vertical="center"/>
    </xf>
    <xf numFmtId="0" fontId="29" fillId="5" borderId="24" xfId="0" applyFont="1" applyFill="1" applyBorder="1" applyAlignment="1">
      <alignment horizontal="center" vertical="center"/>
    </xf>
    <xf numFmtId="179" fontId="29" fillId="5" borderId="56" xfId="0" applyNumberFormat="1" applyFont="1" applyFill="1" applyBorder="1" applyAlignment="1">
      <alignment vertical="center" shrinkToFit="1"/>
    </xf>
    <xf numFmtId="206" fontId="29" fillId="5" borderId="56" xfId="0" applyNumberFormat="1" applyFont="1" applyFill="1" applyBorder="1" applyAlignment="1">
      <alignment vertical="center" shrinkToFit="1"/>
    </xf>
    <xf numFmtId="0" fontId="29" fillId="5" borderId="53" xfId="0" applyFont="1" applyFill="1" applyBorder="1" applyAlignment="1">
      <alignment horizontal="center" vertical="center"/>
    </xf>
    <xf numFmtId="179" fontId="29" fillId="5" borderId="20" xfId="0" applyNumberFormat="1" applyFont="1" applyFill="1" applyBorder="1" applyAlignment="1">
      <alignment horizontal="right" vertical="center" shrinkToFit="1"/>
    </xf>
    <xf numFmtId="206" fontId="29" fillId="5" borderId="20" xfId="0" applyNumberFormat="1" applyFont="1" applyFill="1" applyBorder="1" applyAlignment="1">
      <alignment horizontal="center" vertical="center" shrinkToFit="1"/>
    </xf>
    <xf numFmtId="181" fontId="29" fillId="5" borderId="20" xfId="0" applyNumberFormat="1" applyFont="1" applyFill="1" applyBorder="1" applyAlignment="1">
      <alignment vertical="center"/>
    </xf>
    <xf numFmtId="176" fontId="29" fillId="5" borderId="20" xfId="0" applyNumberFormat="1" applyFont="1" applyFill="1" applyBorder="1" applyAlignment="1">
      <alignment horizontal="center" vertical="center" shrinkToFit="1"/>
    </xf>
    <xf numFmtId="176" fontId="29" fillId="5" borderId="0" xfId="0" applyNumberFormat="1" applyFont="1" applyFill="1" applyAlignment="1">
      <alignment horizontal="center" vertical="center"/>
    </xf>
    <xf numFmtId="202" fontId="29" fillId="5" borderId="0" xfId="0" applyNumberFormat="1" applyFont="1" applyFill="1" applyAlignment="1">
      <alignment horizontal="center" vertical="center"/>
    </xf>
    <xf numFmtId="0" fontId="30" fillId="6" borderId="52" xfId="0" applyFont="1" applyFill="1" applyBorder="1" applyAlignment="1">
      <alignment horizontal="center" vertical="center" wrapText="1" shrinkToFit="1"/>
    </xf>
    <xf numFmtId="0" fontId="30" fillId="6" borderId="25" xfId="0" applyFont="1" applyFill="1" applyBorder="1" applyAlignment="1">
      <alignment horizontal="center" vertical="center" shrinkToFit="1"/>
    </xf>
    <xf numFmtId="0" fontId="30" fillId="6" borderId="27" xfId="0" applyFont="1" applyFill="1" applyBorder="1" applyAlignment="1">
      <alignment horizontal="center" vertical="center" shrinkToFit="1"/>
    </xf>
    <xf numFmtId="0" fontId="30" fillId="5" borderId="0" xfId="0" applyFont="1" applyFill="1" applyAlignment="1">
      <alignment horizontal="center" vertical="center"/>
    </xf>
    <xf numFmtId="0" fontId="30" fillId="6" borderId="1" xfId="0" applyFont="1" applyFill="1" applyBorder="1" applyAlignment="1">
      <alignment horizontal="center" vertical="center" wrapText="1" shrinkToFit="1"/>
    </xf>
    <xf numFmtId="0" fontId="30" fillId="6" borderId="21" xfId="0" applyFont="1" applyFill="1" applyBorder="1" applyAlignment="1">
      <alignment horizontal="center" vertical="center" shrinkToFit="1"/>
    </xf>
    <xf numFmtId="0" fontId="30" fillId="6" borderId="21" xfId="0" applyFont="1" applyFill="1" applyBorder="1" applyAlignment="1">
      <alignment horizontal="center" vertical="center" shrinkToFit="1"/>
    </xf>
    <xf numFmtId="0" fontId="30" fillId="6" borderId="23" xfId="0" applyFont="1" applyFill="1" applyBorder="1" applyAlignment="1">
      <alignment horizontal="center" vertical="center" shrinkToFit="1"/>
    </xf>
    <xf numFmtId="0" fontId="30" fillId="5" borderId="4" xfId="0" applyFont="1" applyFill="1" applyBorder="1" applyAlignment="1">
      <alignment horizontal="center" vertical="center"/>
    </xf>
    <xf numFmtId="0" fontId="30" fillId="6" borderId="53" xfId="0" applyFont="1" applyFill="1" applyBorder="1" applyAlignment="1">
      <alignment horizontal="center" vertical="center" wrapText="1" shrinkToFit="1"/>
    </xf>
    <xf numFmtId="0" fontId="30" fillId="6" borderId="20" xfId="0" applyFont="1" applyFill="1" applyBorder="1" applyAlignment="1">
      <alignment horizontal="center" vertical="center" shrinkToFit="1"/>
    </xf>
    <xf numFmtId="203" fontId="30" fillId="6" borderId="20" xfId="0" applyNumberFormat="1" applyFont="1" applyFill="1" applyBorder="1" applyAlignment="1">
      <alignment horizontal="center" vertical="center" shrinkToFit="1"/>
    </xf>
    <xf numFmtId="0" fontId="30" fillId="6" borderId="20" xfId="0" applyFont="1" applyFill="1" applyBorder="1" applyAlignment="1">
      <alignment horizontal="center" vertical="center" shrinkToFit="1"/>
    </xf>
    <xf numFmtId="0" fontId="30" fillId="6" borderId="37" xfId="0" applyFont="1" applyFill="1" applyBorder="1" applyAlignment="1">
      <alignment horizontal="center" vertical="center" shrinkToFit="1"/>
    </xf>
    <xf numFmtId="0" fontId="37" fillId="5" borderId="0" xfId="62" applyFont="1" applyFill="1" applyAlignment="1">
      <alignment horizontal="center" vertical="center"/>
    </xf>
    <xf numFmtId="0" fontId="35" fillId="5" borderId="0" xfId="62" applyFill="1">
      <alignment vertical="center"/>
    </xf>
    <xf numFmtId="0" fontId="35" fillId="5" borderId="0" xfId="62" applyFill="1" applyAlignment="1">
      <alignment horizontal="center" vertical="center"/>
    </xf>
    <xf numFmtId="0" fontId="35" fillId="5" borderId="0" xfId="62" applyFill="1" applyAlignment="1">
      <alignment horizontal="right" vertical="center"/>
    </xf>
    <xf numFmtId="0" fontId="35" fillId="5" borderId="52" xfId="62" applyFill="1" applyBorder="1" applyAlignment="1">
      <alignment horizontal="center" vertical="center"/>
    </xf>
    <xf numFmtId="179" fontId="35" fillId="5" borderId="54" xfId="62" applyNumberFormat="1" applyFill="1" applyBorder="1" applyAlignment="1">
      <alignment horizontal="center" vertical="center"/>
    </xf>
    <xf numFmtId="206" fontId="35" fillId="5" borderId="46" xfId="62" applyNumberFormat="1" applyFill="1" applyBorder="1" applyAlignment="1">
      <alignment horizontal="center" vertical="center"/>
    </xf>
    <xf numFmtId="206" fontId="35" fillId="5" borderId="25" xfId="62" applyNumberFormat="1" applyFill="1" applyBorder="1" applyAlignment="1">
      <alignment horizontal="center" vertical="center"/>
    </xf>
    <xf numFmtId="0" fontId="35" fillId="5" borderId="25" xfId="62" applyFill="1" applyBorder="1" applyAlignment="1">
      <alignment horizontal="center" vertical="center"/>
    </xf>
    <xf numFmtId="0" fontId="35" fillId="5" borderId="27" xfId="62" applyFill="1" applyBorder="1" applyAlignment="1">
      <alignment horizontal="center" vertical="center"/>
    </xf>
    <xf numFmtId="0" fontId="35" fillId="5" borderId="1" xfId="62" applyFill="1" applyBorder="1" applyAlignment="1">
      <alignment horizontal="center" vertical="center"/>
    </xf>
    <xf numFmtId="179" fontId="35" fillId="5" borderId="39" xfId="62" applyNumberFormat="1" applyFill="1" applyBorder="1" applyAlignment="1">
      <alignment horizontal="center" vertical="center"/>
    </xf>
    <xf numFmtId="206" fontId="35" fillId="5" borderId="38" xfId="62" applyNumberFormat="1" applyFill="1" applyBorder="1" applyAlignment="1">
      <alignment horizontal="center" vertical="center"/>
    </xf>
    <xf numFmtId="206" fontId="35" fillId="5" borderId="21" xfId="62" applyNumberFormat="1" applyFill="1" applyBorder="1" applyAlignment="1">
      <alignment horizontal="center" vertical="center"/>
    </xf>
    <xf numFmtId="0" fontId="35" fillId="5" borderId="21" xfId="62" applyFill="1" applyBorder="1" applyAlignment="1">
      <alignment horizontal="center" vertical="center"/>
    </xf>
    <xf numFmtId="0" fontId="35" fillId="5" borderId="23" xfId="62" applyFill="1" applyBorder="1" applyAlignment="1">
      <alignment horizontal="center" vertical="center"/>
    </xf>
    <xf numFmtId="0" fontId="35" fillId="5" borderId="53" xfId="62" applyFill="1" applyBorder="1" applyAlignment="1">
      <alignment horizontal="center" vertical="center"/>
    </xf>
    <xf numFmtId="179" fontId="35" fillId="5" borderId="40" xfId="62" applyNumberFormat="1" applyFill="1" applyBorder="1" applyAlignment="1">
      <alignment horizontal="center" vertical="center"/>
    </xf>
    <xf numFmtId="206" fontId="35" fillId="5" borderId="41" xfId="62" applyNumberFormat="1" applyFill="1" applyBorder="1" applyAlignment="1">
      <alignment horizontal="center" vertical="center"/>
    </xf>
    <xf numFmtId="206" fontId="35" fillId="5" borderId="20" xfId="62" applyNumberFormat="1" applyFill="1" applyBorder="1" applyAlignment="1">
      <alignment horizontal="center" vertical="center"/>
    </xf>
    <xf numFmtId="0" fontId="35" fillId="5" borderId="20" xfId="62" applyFill="1" applyBorder="1" applyAlignment="1">
      <alignment horizontal="center" vertical="center"/>
    </xf>
    <xf numFmtId="0" fontId="35" fillId="5" borderId="37" xfId="62" applyFill="1" applyBorder="1" applyAlignment="1">
      <alignment horizontal="center" vertical="center"/>
    </xf>
    <xf numFmtId="0" fontId="35" fillId="5" borderId="11" xfId="62" applyFill="1" applyBorder="1" applyAlignment="1">
      <alignment horizontal="center" vertical="center"/>
    </xf>
    <xf numFmtId="179" fontId="35" fillId="5" borderId="0" xfId="62" applyNumberFormat="1" applyFill="1" applyAlignment="1">
      <alignment horizontal="center" vertical="center"/>
    </xf>
    <xf numFmtId="206" fontId="35" fillId="5" borderId="13" xfId="62" applyNumberFormat="1" applyFill="1" applyBorder="1" applyAlignment="1">
      <alignment horizontal="center" vertical="center"/>
    </xf>
    <xf numFmtId="0" fontId="35" fillId="5" borderId="26" xfId="62" applyFill="1" applyBorder="1" applyAlignment="1">
      <alignment horizontal="center" vertical="center"/>
    </xf>
    <xf numFmtId="0" fontId="35" fillId="5" borderId="14" xfId="62" applyFill="1" applyBorder="1" applyAlignment="1">
      <alignment horizontal="center" vertical="center"/>
    </xf>
    <xf numFmtId="0" fontId="35" fillId="5" borderId="11" xfId="62" applyFill="1" applyBorder="1" applyAlignment="1">
      <alignment horizontal="center" vertical="center"/>
    </xf>
    <xf numFmtId="0" fontId="35" fillId="5" borderId="0" xfId="62" applyFill="1" applyAlignment="1">
      <alignment horizontal="center" vertical="center"/>
    </xf>
    <xf numFmtId="0" fontId="35" fillId="5" borderId="42" xfId="62" applyFill="1" applyBorder="1" applyAlignment="1">
      <alignment horizontal="center" vertical="center"/>
    </xf>
    <xf numFmtId="0" fontId="35" fillId="5" borderId="4" xfId="62" applyFill="1" applyBorder="1" applyAlignment="1">
      <alignment horizontal="center" vertical="center"/>
    </xf>
    <xf numFmtId="208" fontId="38" fillId="5" borderId="4" xfId="0" applyNumberFormat="1" applyFont="1" applyFill="1" applyBorder="1" applyAlignment="1">
      <alignment horizontal="center" vertical="center" shrinkToFit="1"/>
    </xf>
    <xf numFmtId="0" fontId="35" fillId="5" borderId="15" xfId="62" applyFill="1" applyBorder="1" applyAlignment="1">
      <alignment horizontal="center" vertical="center"/>
    </xf>
    <xf numFmtId="0" fontId="35" fillId="5" borderId="16" xfId="62" applyFill="1" applyBorder="1" applyAlignment="1">
      <alignment horizontal="center" vertical="center"/>
    </xf>
    <xf numFmtId="0" fontId="35" fillId="5" borderId="44" xfId="62" applyFill="1" applyBorder="1" applyAlignment="1">
      <alignment horizontal="center" vertical="center"/>
    </xf>
    <xf numFmtId="0" fontId="35" fillId="5" borderId="7" xfId="62" applyFill="1" applyBorder="1" applyAlignment="1">
      <alignment horizontal="center" vertical="center"/>
    </xf>
    <xf numFmtId="0" fontId="35" fillId="5" borderId="3" xfId="62" applyFill="1" applyBorder="1" applyAlignment="1">
      <alignment horizontal="center" vertical="center"/>
    </xf>
    <xf numFmtId="0" fontId="35" fillId="5" borderId="45" xfId="62" applyFill="1" applyBorder="1" applyAlignment="1">
      <alignment horizontal="center" vertical="center"/>
    </xf>
    <xf numFmtId="0" fontId="46" fillId="4" borderId="58" xfId="62" applyFont="1" applyFill="1" applyBorder="1" applyAlignment="1">
      <alignment horizontal="center" vertical="center"/>
    </xf>
    <xf numFmtId="0" fontId="46" fillId="4" borderId="59" xfId="62" applyFont="1" applyFill="1" applyBorder="1" applyAlignment="1">
      <alignment horizontal="center" vertical="center"/>
    </xf>
    <xf numFmtId="0" fontId="46" fillId="4" borderId="59" xfId="62" applyFont="1" applyFill="1" applyBorder="1" applyAlignment="1">
      <alignment horizontal="center" vertical="center"/>
    </xf>
    <xf numFmtId="0" fontId="46" fillId="4" borderId="10" xfId="62" applyFont="1" applyFill="1" applyBorder="1" applyAlignment="1">
      <alignment horizontal="center" vertical="center"/>
    </xf>
    <xf numFmtId="0" fontId="39" fillId="5" borderId="0" xfId="0" applyFont="1" applyFill="1" applyAlignment="1">
      <alignment horizontal="centerContinuous" vertical="center"/>
    </xf>
    <xf numFmtId="0" fontId="38" fillId="5" borderId="0" xfId="0" applyFont="1" applyFill="1" applyAlignment="1">
      <alignment horizontal="centerContinuous" vertical="center"/>
    </xf>
    <xf numFmtId="0" fontId="38" fillId="5" borderId="0" xfId="0" quotePrefix="1" applyFont="1" applyFill="1" applyAlignment="1">
      <alignment horizontal="centerContinuous" vertical="center"/>
    </xf>
    <xf numFmtId="0" fontId="0" fillId="5" borderId="0" xfId="0" applyFill="1"/>
    <xf numFmtId="210" fontId="41" fillId="5" borderId="34" xfId="0" applyNumberFormat="1" applyFont="1" applyFill="1" applyBorder="1" applyAlignment="1">
      <alignment horizontal="center" vertical="center" shrinkToFit="1"/>
    </xf>
    <xf numFmtId="1" fontId="38" fillId="5" borderId="4" xfId="0" applyNumberFormat="1" applyFont="1" applyFill="1" applyBorder="1" applyAlignment="1">
      <alignment horizontal="center" vertical="center" shrinkToFit="1"/>
    </xf>
    <xf numFmtId="0" fontId="38" fillId="5" borderId="34" xfId="0" applyFont="1" applyFill="1" applyBorder="1" applyAlignment="1">
      <alignment horizontal="center" vertical="center" shrinkToFit="1"/>
    </xf>
    <xf numFmtId="209" fontId="40" fillId="5" borderId="35" xfId="0" applyNumberFormat="1" applyFont="1" applyFill="1" applyBorder="1" applyAlignment="1">
      <alignment horizontal="center" vertical="center" shrinkToFit="1"/>
    </xf>
    <xf numFmtId="0" fontId="0" fillId="5" borderId="4" xfId="0" applyFill="1" applyBorder="1"/>
    <xf numFmtId="210" fontId="41" fillId="5" borderId="36" xfId="0" applyNumberFormat="1" applyFont="1" applyFill="1" applyBorder="1" applyAlignment="1">
      <alignment horizontal="center" vertical="center" shrinkToFit="1"/>
    </xf>
    <xf numFmtId="0" fontId="0" fillId="5" borderId="34" xfId="0" applyFill="1" applyBorder="1"/>
    <xf numFmtId="209" fontId="40" fillId="5" borderId="34" xfId="0" applyNumberFormat="1" applyFont="1" applyFill="1" applyBorder="1" applyAlignment="1">
      <alignment horizontal="center" vertical="center" shrinkToFit="1"/>
    </xf>
    <xf numFmtId="210" fontId="38" fillId="5" borderId="34" xfId="0" applyNumberFormat="1" applyFont="1" applyFill="1" applyBorder="1" applyAlignment="1">
      <alignment horizontal="center" vertical="center" shrinkToFit="1"/>
    </xf>
    <xf numFmtId="0" fontId="47" fillId="4" borderId="4" xfId="0" applyFont="1" applyFill="1" applyBorder="1" applyAlignment="1">
      <alignment horizontal="center" vertical="center"/>
    </xf>
    <xf numFmtId="0" fontId="47" fillId="4" borderId="4" xfId="0" applyFont="1" applyFill="1" applyBorder="1" applyAlignment="1">
      <alignment horizontal="center" vertical="center" shrinkToFit="1"/>
    </xf>
    <xf numFmtId="0" fontId="48" fillId="5" borderId="0" xfId="0" applyFont="1" applyFill="1"/>
    <xf numFmtId="0" fontId="47" fillId="4" borderId="4" xfId="0" applyFont="1" applyFill="1" applyBorder="1" applyAlignment="1">
      <alignment horizontal="center" vertical="center" shrinkToFit="1"/>
    </xf>
    <xf numFmtId="0" fontId="29" fillId="5" borderId="7" xfId="65" applyFont="1" applyFill="1" applyBorder="1" applyAlignment="1">
      <alignment horizontal="center" vertical="center"/>
    </xf>
    <xf numFmtId="0" fontId="29" fillId="5" borderId="8" xfId="65" applyFont="1" applyFill="1" applyBorder="1" applyAlignment="1">
      <alignment horizontal="centerContinuous" vertical="center"/>
    </xf>
    <xf numFmtId="0" fontId="29" fillId="5" borderId="3" xfId="65" applyFont="1" applyFill="1" applyBorder="1" applyAlignment="1">
      <alignment horizontal="centerContinuous" vertical="center"/>
    </xf>
    <xf numFmtId="0" fontId="29" fillId="5" borderId="9" xfId="65" applyFont="1" applyFill="1" applyBorder="1" applyAlignment="1">
      <alignment horizontal="centerContinuous" vertical="center"/>
    </xf>
    <xf numFmtId="0" fontId="29" fillId="5" borderId="3" xfId="65" applyFont="1" applyFill="1" applyBorder="1" applyAlignment="1">
      <alignment horizontal="center" vertical="center"/>
    </xf>
    <xf numFmtId="0" fontId="29" fillId="5" borderId="10" xfId="65" applyFont="1" applyFill="1" applyBorder="1" applyAlignment="1">
      <alignment horizontal="centerContinuous" vertical="center"/>
    </xf>
    <xf numFmtId="0" fontId="29" fillId="5" borderId="0" xfId="65" applyFont="1" applyFill="1" applyAlignment="1">
      <alignment vertical="center"/>
    </xf>
    <xf numFmtId="0" fontId="29" fillId="5" borderId="29" xfId="65" applyFont="1" applyFill="1" applyBorder="1" applyAlignment="1">
      <alignment horizontal="left" vertical="center"/>
    </xf>
    <xf numFmtId="0" fontId="30" fillId="5" borderId="30" xfId="65" applyFont="1" applyFill="1" applyBorder="1" applyAlignment="1">
      <alignment horizontal="left" vertical="center"/>
    </xf>
    <xf numFmtId="0" fontId="30" fillId="5" borderId="31" xfId="65" applyFont="1" applyFill="1" applyBorder="1" applyAlignment="1">
      <alignment horizontal="left" vertical="center"/>
    </xf>
    <xf numFmtId="0" fontId="29" fillId="5" borderId="31" xfId="65" applyFont="1" applyFill="1" applyBorder="1" applyAlignment="1">
      <alignment horizontal="centerContinuous" vertical="center"/>
    </xf>
    <xf numFmtId="0" fontId="29" fillId="5" borderId="32" xfId="65" applyFont="1" applyFill="1" applyBorder="1" applyAlignment="1">
      <alignment horizontal="centerContinuous" vertical="center"/>
    </xf>
    <xf numFmtId="0" fontId="29" fillId="5" borderId="33" xfId="65" applyFont="1" applyFill="1" applyBorder="1" applyAlignment="1">
      <alignment horizontal="centerContinuous" vertical="center"/>
    </xf>
    <xf numFmtId="0" fontId="29" fillId="5" borderId="11" xfId="65" applyFont="1" applyFill="1" applyBorder="1" applyAlignment="1">
      <alignment vertical="center"/>
    </xf>
    <xf numFmtId="0" fontId="29" fillId="5" borderId="12" xfId="65" applyFont="1" applyFill="1" applyBorder="1" applyAlignment="1">
      <alignment horizontal="left" vertical="center"/>
    </xf>
    <xf numFmtId="0" fontId="30" fillId="5" borderId="0" xfId="65" applyFont="1" applyFill="1" applyAlignment="1">
      <alignment horizontal="left" vertical="center"/>
    </xf>
    <xf numFmtId="0" fontId="29" fillId="5" borderId="0" xfId="65" applyFont="1" applyFill="1" applyAlignment="1">
      <alignment horizontal="centerContinuous" vertical="center"/>
    </xf>
    <xf numFmtId="0" fontId="29" fillId="5" borderId="13" xfId="65" applyFont="1" applyFill="1" applyBorder="1" applyAlignment="1">
      <alignment horizontal="centerContinuous" vertical="center"/>
    </xf>
    <xf numFmtId="0" fontId="29" fillId="5" borderId="14" xfId="65" applyFont="1" applyFill="1" applyBorder="1" applyAlignment="1">
      <alignment horizontal="centerContinuous" vertical="center"/>
    </xf>
    <xf numFmtId="0" fontId="0" fillId="5" borderId="0" xfId="0" applyFill="1" applyAlignment="1">
      <alignment horizontal="center" vertical="center"/>
    </xf>
    <xf numFmtId="0" fontId="29" fillId="5" borderId="12" xfId="65" applyFont="1" applyFill="1" applyBorder="1" applyAlignment="1">
      <alignment vertical="center"/>
    </xf>
    <xf numFmtId="0" fontId="29" fillId="5" borderId="13" xfId="65" applyFont="1" applyFill="1" applyBorder="1" applyAlignment="1">
      <alignment vertical="center"/>
    </xf>
    <xf numFmtId="2" fontId="29" fillId="5" borderId="0" xfId="65" applyNumberFormat="1" applyFont="1" applyFill="1" applyAlignment="1">
      <alignment horizontal="right" vertical="center"/>
    </xf>
    <xf numFmtId="0" fontId="29" fillId="5" borderId="14" xfId="65" applyFont="1" applyFill="1" applyBorder="1" applyAlignment="1">
      <alignment horizontal="center" vertical="center"/>
    </xf>
    <xf numFmtId="0" fontId="29" fillId="5" borderId="11" xfId="65" applyFont="1" applyFill="1" applyBorder="1" applyAlignment="1">
      <alignment horizontal="left" vertical="center"/>
    </xf>
    <xf numFmtId="197" fontId="29" fillId="5" borderId="0" xfId="47" applyNumberFormat="1" applyFont="1" applyFill="1" applyBorder="1" applyAlignment="1">
      <alignment horizontal="center" vertical="center"/>
    </xf>
    <xf numFmtId="0" fontId="29" fillId="5" borderId="0" xfId="65" applyFont="1" applyFill="1" applyAlignment="1">
      <alignment horizontal="center" vertical="center"/>
    </xf>
    <xf numFmtId="1" fontId="29" fillId="5" borderId="0" xfId="65" applyNumberFormat="1" applyFont="1" applyFill="1" applyAlignment="1">
      <alignment horizontal="right" vertical="center"/>
    </xf>
    <xf numFmtId="197" fontId="29" fillId="5" borderId="12" xfId="65" applyNumberFormat="1" applyFont="1" applyFill="1" applyBorder="1" applyAlignment="1">
      <alignment horizontal="center" vertical="center"/>
    </xf>
    <xf numFmtId="197" fontId="29" fillId="5" borderId="0" xfId="65" applyNumberFormat="1" applyFont="1" applyFill="1" applyAlignment="1">
      <alignment horizontal="center" vertical="center"/>
    </xf>
    <xf numFmtId="198" fontId="29" fillId="5" borderId="0" xfId="65" applyNumberFormat="1" applyFont="1" applyFill="1" applyAlignment="1">
      <alignment horizontal="center" vertical="center"/>
    </xf>
    <xf numFmtId="0" fontId="31" fillId="5" borderId="0" xfId="65" applyFont="1" applyFill="1" applyAlignment="1">
      <alignment horizontal="left" vertical="center"/>
    </xf>
    <xf numFmtId="0" fontId="32" fillId="5" borderId="0" xfId="0" applyFont="1" applyFill="1" applyAlignment="1">
      <alignment horizontal="left" vertical="center"/>
    </xf>
    <xf numFmtId="199" fontId="29" fillId="5" borderId="0" xfId="65" applyNumberFormat="1" applyFont="1" applyFill="1" applyAlignment="1">
      <alignment horizontal="center" vertical="center"/>
    </xf>
    <xf numFmtId="197" fontId="29" fillId="5" borderId="12" xfId="65" applyNumberFormat="1" applyFont="1" applyFill="1" applyBorder="1" applyAlignment="1">
      <alignment horizontal="center" vertical="center"/>
    </xf>
    <xf numFmtId="197" fontId="29" fillId="5" borderId="0" xfId="65" applyNumberFormat="1" applyFont="1" applyFill="1" applyAlignment="1">
      <alignment horizontal="center" vertical="center"/>
    </xf>
    <xf numFmtId="198" fontId="29" fillId="5" borderId="0" xfId="65" applyNumberFormat="1" applyFont="1" applyFill="1" applyAlignment="1">
      <alignment horizontal="center" vertical="center"/>
    </xf>
    <xf numFmtId="0" fontId="31" fillId="5" borderId="0" xfId="65" applyFont="1" applyFill="1" applyAlignment="1">
      <alignment horizontal="left" vertical="center"/>
    </xf>
    <xf numFmtId="0" fontId="32" fillId="5" borderId="0" xfId="0" applyFont="1" applyFill="1" applyAlignment="1">
      <alignment horizontal="left" vertical="center"/>
    </xf>
    <xf numFmtId="0" fontId="29" fillId="5" borderId="0" xfId="65" quotePrefix="1" applyFont="1" applyFill="1" applyAlignment="1">
      <alignment vertical="center"/>
    </xf>
    <xf numFmtId="196" fontId="29" fillId="5" borderId="0" xfId="65" applyNumberFormat="1" applyFont="1" applyFill="1" applyAlignment="1">
      <alignment horizontal="center" vertical="center"/>
    </xf>
    <xf numFmtId="204" fontId="29" fillId="5" borderId="0" xfId="65" applyNumberFormat="1" applyFont="1" applyFill="1" applyAlignment="1">
      <alignment vertical="center"/>
    </xf>
    <xf numFmtId="205" fontId="29" fillId="5" borderId="0" xfId="65" applyNumberFormat="1" applyFont="1" applyFill="1" applyAlignment="1">
      <alignment horizontal="center" vertical="center"/>
    </xf>
    <xf numFmtId="0" fontId="29" fillId="5" borderId="11" xfId="65" applyFont="1" applyFill="1" applyBorder="1" applyAlignment="1">
      <alignment horizontal="center" vertical="center"/>
    </xf>
    <xf numFmtId="198" fontId="29" fillId="5" borderId="0" xfId="65" applyNumberFormat="1" applyFont="1" applyFill="1" applyAlignment="1">
      <alignment vertical="center"/>
    </xf>
    <xf numFmtId="200" fontId="29" fillId="5" borderId="0" xfId="65" applyNumberFormat="1" applyFont="1" applyFill="1" applyAlignment="1">
      <alignment horizontal="center" vertical="center"/>
    </xf>
    <xf numFmtId="2" fontId="29" fillId="5" borderId="0" xfId="65" applyNumberFormat="1" applyFont="1" applyFill="1" applyAlignment="1">
      <alignment vertical="center"/>
    </xf>
    <xf numFmtId="0" fontId="29" fillId="5" borderId="13" xfId="65" applyFont="1" applyFill="1" applyBorder="1" applyAlignment="1">
      <alignment horizontal="right" vertical="center"/>
    </xf>
    <xf numFmtId="2" fontId="29" fillId="5" borderId="0" xfId="65" applyNumberFormat="1" applyFont="1" applyFill="1" applyAlignment="1">
      <alignment horizontal="center" vertical="center"/>
    </xf>
    <xf numFmtId="180" fontId="29" fillId="5" borderId="0" xfId="47" applyNumberFormat="1" applyFont="1" applyFill="1" applyBorder="1" applyAlignment="1">
      <alignment horizontal="center" vertical="center"/>
    </xf>
    <xf numFmtId="0" fontId="33" fillId="5" borderId="0" xfId="65" applyFont="1" applyFill="1" applyAlignment="1">
      <alignment vertical="center"/>
    </xf>
    <xf numFmtId="207" fontId="29" fillId="5" borderId="0" xfId="0" applyNumberFormat="1" applyFont="1" applyFill="1" applyAlignment="1">
      <alignment horizontal="center" vertical="center"/>
    </xf>
    <xf numFmtId="2" fontId="29" fillId="5" borderId="0" xfId="65" applyNumberFormat="1" applyFont="1" applyFill="1" applyAlignment="1">
      <alignment horizontal="left" vertical="center"/>
    </xf>
    <xf numFmtId="180" fontId="29" fillId="5" borderId="0" xfId="65" applyNumberFormat="1" applyFont="1" applyFill="1" applyAlignment="1">
      <alignment horizontal="center" vertical="center"/>
    </xf>
    <xf numFmtId="207" fontId="29" fillId="5" borderId="0" xfId="0" applyNumberFormat="1" applyFont="1" applyFill="1" applyAlignment="1">
      <alignment horizontal="center" vertical="center"/>
    </xf>
    <xf numFmtId="0" fontId="29" fillId="5" borderId="15" xfId="65" applyFont="1" applyFill="1" applyBorder="1" applyAlignment="1">
      <alignment vertical="center"/>
    </xf>
    <xf numFmtId="0" fontId="29" fillId="5" borderId="17" xfId="65" applyFont="1" applyFill="1" applyBorder="1" applyAlignment="1">
      <alignment vertical="center"/>
    </xf>
    <xf numFmtId="207" fontId="29" fillId="5" borderId="16" xfId="0" applyNumberFormat="1" applyFont="1" applyFill="1" applyBorder="1" applyAlignment="1">
      <alignment horizontal="center" vertical="center"/>
    </xf>
    <xf numFmtId="0" fontId="29" fillId="5" borderId="16" xfId="65" applyFont="1" applyFill="1" applyBorder="1" applyAlignment="1">
      <alignment horizontal="center" vertical="center"/>
    </xf>
    <xf numFmtId="2" fontId="29" fillId="5" borderId="16" xfId="65" applyNumberFormat="1" applyFont="1" applyFill="1" applyBorder="1" applyAlignment="1">
      <alignment horizontal="left" vertical="center"/>
    </xf>
    <xf numFmtId="0" fontId="29" fillId="5" borderId="16" xfId="65" applyFont="1" applyFill="1" applyBorder="1" applyAlignment="1">
      <alignment vertical="center"/>
    </xf>
    <xf numFmtId="0" fontId="29" fillId="5" borderId="18" xfId="65" applyFont="1" applyFill="1" applyBorder="1" applyAlignment="1">
      <alignment horizontal="right" vertical="center"/>
    </xf>
    <xf numFmtId="180" fontId="29" fillId="5" borderId="16" xfId="65" applyNumberFormat="1" applyFont="1" applyFill="1" applyBorder="1" applyAlignment="1">
      <alignment horizontal="center" vertical="center"/>
    </xf>
    <xf numFmtId="0" fontId="29" fillId="5" borderId="19" xfId="65" applyFont="1" applyFill="1" applyBorder="1" applyAlignment="1">
      <alignment horizontal="center" vertical="center"/>
    </xf>
    <xf numFmtId="0" fontId="30" fillId="5" borderId="12" xfId="65" applyFont="1" applyFill="1" applyBorder="1" applyAlignment="1">
      <alignment horizontal="left" vertical="center"/>
    </xf>
    <xf numFmtId="0" fontId="28" fillId="5" borderId="0" xfId="65" applyFont="1" applyFill="1" applyAlignment="1">
      <alignment vertical="center"/>
    </xf>
    <xf numFmtId="0" fontId="33" fillId="5" borderId="11" xfId="65" applyFont="1" applyFill="1" applyBorder="1" applyAlignment="1">
      <alignment horizontal="center" vertical="center"/>
    </xf>
    <xf numFmtId="0" fontId="33" fillId="5" borderId="14" xfId="65" applyFont="1" applyFill="1" applyBorder="1" applyAlignment="1">
      <alignment horizontal="center" vertical="center"/>
    </xf>
    <xf numFmtId="197" fontId="29" fillId="5" borderId="0" xfId="65" applyNumberFormat="1" applyFont="1" applyFill="1" applyAlignment="1">
      <alignment vertical="center"/>
    </xf>
    <xf numFmtId="2" fontId="29" fillId="5" borderId="12" xfId="65" applyNumberFormat="1" applyFont="1" applyFill="1" applyBorder="1" applyAlignment="1">
      <alignment horizontal="left" vertical="center"/>
    </xf>
    <xf numFmtId="0" fontId="29" fillId="5" borderId="11" xfId="0" applyFont="1" applyFill="1" applyBorder="1" applyAlignment="1">
      <alignment vertical="center"/>
    </xf>
    <xf numFmtId="0" fontId="29" fillId="5" borderId="12" xfId="0" applyFont="1" applyFill="1" applyBorder="1" applyAlignment="1">
      <alignment vertical="center"/>
    </xf>
    <xf numFmtId="204" fontId="29" fillId="5" borderId="0" xfId="0" applyNumberFormat="1" applyFont="1" applyFill="1" applyAlignment="1">
      <alignment horizontal="center" vertical="center"/>
    </xf>
    <xf numFmtId="202" fontId="29" fillId="5" borderId="0" xfId="0" applyNumberFormat="1" applyFont="1" applyFill="1" applyAlignment="1">
      <alignment horizontal="center" vertical="center"/>
    </xf>
    <xf numFmtId="204" fontId="29" fillId="5" borderId="0" xfId="0" applyNumberFormat="1" applyFont="1" applyFill="1" applyAlignment="1">
      <alignment horizontal="center" vertical="center"/>
    </xf>
    <xf numFmtId="0" fontId="29" fillId="5" borderId="13" xfId="0" applyFont="1" applyFill="1" applyBorder="1" applyAlignment="1">
      <alignment horizontal="right" vertical="center"/>
    </xf>
    <xf numFmtId="213" fontId="29" fillId="5" borderId="0" xfId="0" applyNumberFormat="1" applyFont="1" applyFill="1" applyAlignment="1">
      <alignment horizontal="center" vertical="center"/>
    </xf>
    <xf numFmtId="0" fontId="29" fillId="5" borderId="15" xfId="65" applyFont="1" applyFill="1" applyBorder="1" applyAlignment="1">
      <alignment horizontal="center" vertical="center"/>
    </xf>
    <xf numFmtId="41" fontId="29" fillId="5" borderId="16" xfId="65" applyNumberFormat="1" applyFont="1" applyFill="1" applyBorder="1" applyAlignment="1">
      <alignment horizontal="center" vertical="center"/>
    </xf>
    <xf numFmtId="9" fontId="29" fillId="5" borderId="16" xfId="44" applyFont="1" applyFill="1" applyBorder="1" applyAlignment="1">
      <alignment horizontal="center" vertical="center"/>
    </xf>
    <xf numFmtId="0" fontId="29" fillId="5" borderId="18" xfId="65" applyFont="1" applyFill="1" applyBorder="1" applyAlignment="1">
      <alignment vertical="center"/>
    </xf>
    <xf numFmtId="201" fontId="29" fillId="5" borderId="16" xfId="47" applyNumberFormat="1" applyFont="1" applyFill="1" applyBorder="1" applyAlignment="1">
      <alignment horizontal="center" vertical="center"/>
    </xf>
    <xf numFmtId="0" fontId="28" fillId="5" borderId="0" xfId="65" applyFont="1" applyFill="1" applyAlignment="1">
      <alignment horizontal="center" vertical="center"/>
    </xf>
    <xf numFmtId="0" fontId="34" fillId="5" borderId="0" xfId="0" applyFont="1" applyFill="1" applyAlignment="1">
      <alignment horizontal="center" vertical="center"/>
    </xf>
    <xf numFmtId="0" fontId="28" fillId="5" borderId="0" xfId="0" applyFont="1" applyFill="1" applyAlignment="1">
      <alignment horizontal="center" vertical="center"/>
    </xf>
    <xf numFmtId="0" fontId="29" fillId="5" borderId="58" xfId="0" applyFont="1" applyFill="1" applyBorder="1" applyAlignment="1">
      <alignment horizontal="center" vertical="center"/>
    </xf>
    <xf numFmtId="0" fontId="29" fillId="5" borderId="59" xfId="0" applyFont="1" applyFill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29" fillId="5" borderId="52" xfId="0" applyFont="1" applyFill="1" applyBorder="1" applyAlignment="1">
      <alignment horizontal="center" vertical="center" wrapText="1"/>
    </xf>
    <xf numFmtId="0" fontId="29" fillId="5" borderId="25" xfId="0" applyFont="1" applyFill="1" applyBorder="1" applyAlignment="1">
      <alignment horizontal="center" vertical="center" wrapText="1"/>
    </xf>
    <xf numFmtId="208" fontId="38" fillId="5" borderId="25" xfId="0" applyNumberFormat="1" applyFont="1" applyFill="1" applyBorder="1" applyAlignment="1">
      <alignment horizontal="center" vertical="center" shrinkToFit="1"/>
    </xf>
    <xf numFmtId="0" fontId="29" fillId="5" borderId="25" xfId="0" applyFont="1" applyFill="1" applyBorder="1" applyAlignment="1">
      <alignment horizontal="center" vertical="center"/>
    </xf>
    <xf numFmtId="41" fontId="30" fillId="5" borderId="25" xfId="47" applyFont="1" applyFill="1" applyBorder="1" applyAlignment="1">
      <alignment horizontal="center" vertical="center"/>
    </xf>
    <xf numFmtId="0" fontId="29" fillId="5" borderId="27" xfId="0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 wrapText="1"/>
    </xf>
    <xf numFmtId="0" fontId="29" fillId="5" borderId="21" xfId="0" applyFont="1" applyFill="1" applyBorder="1" applyAlignment="1">
      <alignment horizontal="center" vertical="center" wrapText="1"/>
    </xf>
    <xf numFmtId="208" fontId="38" fillId="5" borderId="21" xfId="0" applyNumberFormat="1" applyFont="1" applyFill="1" applyBorder="1" applyAlignment="1">
      <alignment horizontal="center" vertical="center" shrinkToFit="1"/>
    </xf>
    <xf numFmtId="0" fontId="29" fillId="5" borderId="21" xfId="0" applyFont="1" applyFill="1" applyBorder="1" applyAlignment="1">
      <alignment horizontal="center" vertical="center"/>
    </xf>
    <xf numFmtId="41" fontId="30" fillId="5" borderId="21" xfId="47" applyFont="1" applyFill="1" applyBorder="1" applyAlignment="1">
      <alignment horizontal="center" vertical="center"/>
    </xf>
    <xf numFmtId="0" fontId="29" fillId="5" borderId="23" xfId="0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/>
    </xf>
    <xf numFmtId="0" fontId="29" fillId="5" borderId="21" xfId="0" applyFont="1" applyFill="1" applyBorder="1" applyAlignment="1">
      <alignment horizontal="center" vertical="center"/>
    </xf>
    <xf numFmtId="0" fontId="29" fillId="5" borderId="57" xfId="0" applyFont="1" applyFill="1" applyBorder="1" applyAlignment="1">
      <alignment horizontal="center" vertical="center" wrapText="1"/>
    </xf>
    <xf numFmtId="0" fontId="29" fillId="5" borderId="38" xfId="0" applyFont="1" applyFill="1" applyBorder="1" applyAlignment="1">
      <alignment horizontal="center" vertical="center" wrapText="1"/>
    </xf>
    <xf numFmtId="197" fontId="30" fillId="5" borderId="21" xfId="47" applyNumberFormat="1" applyFont="1" applyFill="1" applyBorder="1" applyAlignment="1">
      <alignment horizontal="center" vertical="center"/>
    </xf>
    <xf numFmtId="0" fontId="29" fillId="5" borderId="1" xfId="69" applyFont="1" applyFill="1" applyBorder="1" applyAlignment="1">
      <alignment horizontal="center" vertical="center"/>
    </xf>
    <xf numFmtId="0" fontId="29" fillId="5" borderId="21" xfId="69" applyFont="1" applyFill="1" applyBorder="1" applyAlignment="1">
      <alignment horizontal="center" vertical="center"/>
    </xf>
    <xf numFmtId="0" fontId="29" fillId="5" borderId="43" xfId="0" applyFont="1" applyFill="1" applyBorder="1" applyAlignment="1">
      <alignment horizontal="center" vertical="center" wrapText="1"/>
    </xf>
    <xf numFmtId="1" fontId="29" fillId="5" borderId="21" xfId="0" applyNumberFormat="1" applyFont="1" applyFill="1" applyBorder="1" applyAlignment="1">
      <alignment horizontal="center" vertical="center" shrinkToFit="1"/>
    </xf>
    <xf numFmtId="0" fontId="28" fillId="5" borderId="23" xfId="0" applyFont="1" applyFill="1" applyBorder="1" applyAlignment="1">
      <alignment horizontal="center" vertical="center"/>
    </xf>
    <xf numFmtId="0" fontId="29" fillId="5" borderId="55" xfId="0" applyFont="1" applyFill="1" applyBorder="1" applyAlignment="1">
      <alignment horizontal="center" vertical="center" wrapText="1"/>
    </xf>
    <xf numFmtId="0" fontId="29" fillId="5" borderId="20" xfId="0" applyFont="1" applyFill="1" applyBorder="1" applyAlignment="1">
      <alignment horizontal="center" vertical="center"/>
    </xf>
    <xf numFmtId="208" fontId="38" fillId="5" borderId="20" xfId="0" applyNumberFormat="1" applyFont="1" applyFill="1" applyBorder="1" applyAlignment="1">
      <alignment horizontal="center" vertical="center" shrinkToFit="1"/>
    </xf>
    <xf numFmtId="41" fontId="30" fillId="5" borderId="20" xfId="47" applyFont="1" applyFill="1" applyBorder="1" applyAlignment="1">
      <alignment horizontal="center" vertical="center"/>
    </xf>
    <xf numFmtId="0" fontId="28" fillId="5" borderId="37" xfId="0" applyFont="1" applyFill="1" applyBorder="1" applyAlignment="1">
      <alignment horizontal="center" vertical="center"/>
    </xf>
    <xf numFmtId="0" fontId="29" fillId="5" borderId="60" xfId="0" applyFont="1" applyFill="1" applyBorder="1" applyAlignment="1">
      <alignment horizontal="center" vertical="center" wrapText="1"/>
    </xf>
    <xf numFmtId="0" fontId="28" fillId="5" borderId="27" xfId="0" applyFont="1" applyFill="1" applyBorder="1" applyAlignment="1">
      <alignment horizontal="center" vertical="center"/>
    </xf>
    <xf numFmtId="0" fontId="29" fillId="5" borderId="28" xfId="0" applyFont="1" applyFill="1" applyBorder="1" applyAlignment="1">
      <alignment horizontal="center" vertical="center" wrapText="1"/>
    </xf>
    <xf numFmtId="0" fontId="28" fillId="5" borderId="22" xfId="0" applyFont="1" applyFill="1" applyBorder="1" applyAlignment="1">
      <alignment horizontal="center" vertical="center"/>
    </xf>
    <xf numFmtId="0" fontId="28" fillId="5" borderId="21" xfId="0" applyFont="1" applyFill="1" applyBorder="1" applyAlignment="1">
      <alignment horizontal="center" vertical="center"/>
    </xf>
  </cellXfs>
  <cellStyles count="70">
    <cellStyle name="??&amp;쏗?뷐9_x0008__x0011__x0007_?_x0007__x0001__x0001_" xfId="1" xr:uid="{00000000-0005-0000-0000-000000000000}"/>
    <cellStyle name="2)" xfId="2" xr:uid="{00000000-0005-0000-0000-000001000000}"/>
    <cellStyle name="AeE­ [0]_INQUIRY ¿μ¾÷AßAø " xfId="3" xr:uid="{00000000-0005-0000-0000-000002000000}"/>
    <cellStyle name="AeE­_INQUIRY ¿μ¾÷AßAø " xfId="4" xr:uid="{00000000-0005-0000-0000-000003000000}"/>
    <cellStyle name="ALIGNMENT" xfId="5" xr:uid="{00000000-0005-0000-0000-000004000000}"/>
    <cellStyle name="AÞ¸¶ [0]_INQUIRY ¿μ¾÷AßAø " xfId="6" xr:uid="{00000000-0005-0000-0000-000005000000}"/>
    <cellStyle name="AÞ¸¶_INQUIRY ¿μ¾÷AßAø " xfId="7" xr:uid="{00000000-0005-0000-0000-000006000000}"/>
    <cellStyle name="C￥AØ_¿μ¾÷CoE² " xfId="8" xr:uid="{00000000-0005-0000-0000-000007000000}"/>
    <cellStyle name="category" xfId="9" xr:uid="{00000000-0005-0000-0000-000008000000}"/>
    <cellStyle name="Comma [0]_ SG&amp;A Bridge " xfId="10" xr:uid="{00000000-0005-0000-0000-000009000000}"/>
    <cellStyle name="Comma_ SG&amp;A Bridge " xfId="11" xr:uid="{00000000-0005-0000-0000-00000A000000}"/>
    <cellStyle name="Comma0" xfId="12" xr:uid="{00000000-0005-0000-0000-00000B000000}"/>
    <cellStyle name="Currency [0]_ SG&amp;A Bridge " xfId="13" xr:uid="{00000000-0005-0000-0000-00000C000000}"/>
    <cellStyle name="Currency_ SG&amp;A Bridge " xfId="14" xr:uid="{00000000-0005-0000-0000-00000D000000}"/>
    <cellStyle name="Currency0" xfId="15" xr:uid="{00000000-0005-0000-0000-00000E000000}"/>
    <cellStyle name="Currency1" xfId="16" xr:uid="{00000000-0005-0000-0000-00000F000000}"/>
    <cellStyle name="Date" xfId="17" xr:uid="{00000000-0005-0000-0000-000010000000}"/>
    <cellStyle name="EA" xfId="18" xr:uid="{00000000-0005-0000-0000-000011000000}"/>
    <cellStyle name="Fixed" xfId="19" xr:uid="{00000000-0005-0000-0000-000012000000}"/>
    <cellStyle name="Grey" xfId="20" xr:uid="{00000000-0005-0000-0000-000013000000}"/>
    <cellStyle name="HEADER" xfId="21" xr:uid="{00000000-0005-0000-0000-000014000000}"/>
    <cellStyle name="Header1" xfId="22" xr:uid="{00000000-0005-0000-0000-000015000000}"/>
    <cellStyle name="Header2" xfId="23" xr:uid="{00000000-0005-0000-0000-000016000000}"/>
    <cellStyle name="Heading 1" xfId="24" xr:uid="{00000000-0005-0000-0000-000017000000}"/>
    <cellStyle name="Heading 2" xfId="25" xr:uid="{00000000-0005-0000-0000-000018000000}"/>
    <cellStyle name="Input [yellow]" xfId="26" xr:uid="{00000000-0005-0000-0000-000019000000}"/>
    <cellStyle name="Model" xfId="27" xr:uid="{00000000-0005-0000-0000-00001A000000}"/>
    <cellStyle name="Normal - Style1" xfId="28" xr:uid="{00000000-0005-0000-0000-00001B000000}"/>
    <cellStyle name="Normal_ SG&amp;A Bridge " xfId="29" xr:uid="{00000000-0005-0000-0000-00001C000000}"/>
    <cellStyle name="Percent [2]" xfId="30" xr:uid="{00000000-0005-0000-0000-00001D000000}"/>
    <cellStyle name="subhead" xfId="31" xr:uid="{00000000-0005-0000-0000-00001E000000}"/>
    <cellStyle name="ton" xfId="32" xr:uid="{00000000-0005-0000-0000-00001F000000}"/>
    <cellStyle name="Total" xfId="33" xr:uid="{00000000-0005-0000-0000-000020000000}"/>
    <cellStyle name="경고문" xfId="69" builtinId="11"/>
    <cellStyle name="고정소숫점" xfId="34" xr:uid="{00000000-0005-0000-0000-000022000000}"/>
    <cellStyle name="고정출력1" xfId="35" xr:uid="{00000000-0005-0000-0000-000023000000}"/>
    <cellStyle name="고정출력2" xfId="36" xr:uid="{00000000-0005-0000-0000-000024000000}"/>
    <cellStyle name="날짜" xfId="37" xr:uid="{00000000-0005-0000-0000-000025000000}"/>
    <cellStyle name="달러" xfId="38" xr:uid="{00000000-0005-0000-0000-000026000000}"/>
    <cellStyle name="뒤에 오는 하이퍼링크_각종 집계" xfId="39" xr:uid="{00000000-0005-0000-0000-000027000000}"/>
    <cellStyle name="똿뗦먛귟 [0.00]_PRODUCT DETAIL Q1" xfId="40" xr:uid="{00000000-0005-0000-0000-000028000000}"/>
    <cellStyle name="똿뗦먛귟_PRODUCT DETAIL Q1" xfId="41" xr:uid="{00000000-0005-0000-0000-000029000000}"/>
    <cellStyle name="믅됞 [0.00]_PRODUCT DETAIL Q1" xfId="42" xr:uid="{00000000-0005-0000-0000-00002A000000}"/>
    <cellStyle name="믅됞_PRODUCT DETAIL Q1" xfId="43" xr:uid="{00000000-0005-0000-0000-00002B000000}"/>
    <cellStyle name="백분율" xfId="44" builtinId="5"/>
    <cellStyle name="뷭?_BOOKSHIP" xfId="45" xr:uid="{00000000-0005-0000-0000-00002D000000}"/>
    <cellStyle name="숫자(R)" xfId="46" xr:uid="{00000000-0005-0000-0000-00002E000000}"/>
    <cellStyle name="쉼표 [0]" xfId="47" builtinId="6"/>
    <cellStyle name="스타일 1" xfId="48" xr:uid="{00000000-0005-0000-0000-000030000000}"/>
    <cellStyle name="우괄호_박심배수구조물공" xfId="49" xr:uid="{00000000-0005-0000-0000-000031000000}"/>
    <cellStyle name="우측양괄호" xfId="50" xr:uid="{00000000-0005-0000-0000-000032000000}"/>
    <cellStyle name="일반" xfId="51" xr:uid="{00000000-0005-0000-0000-000033000000}"/>
    <cellStyle name="자리수" xfId="52" xr:uid="{00000000-0005-0000-0000-000034000000}"/>
    <cellStyle name="자리수0" xfId="53" xr:uid="{00000000-0005-0000-0000-000035000000}"/>
    <cellStyle name="제곱" xfId="54" xr:uid="{00000000-0005-0000-0000-000036000000}"/>
    <cellStyle name="좌괄호_박심배수구조물공" xfId="55" xr:uid="{00000000-0005-0000-0000-000037000000}"/>
    <cellStyle name="좌측양괄호" xfId="56" xr:uid="{00000000-0005-0000-0000-000038000000}"/>
    <cellStyle name="지정되지 않음" xfId="57" xr:uid="{00000000-0005-0000-0000-000039000000}"/>
    <cellStyle name="콤마 [0]_(90)비탈면보호공" xfId="58" xr:uid="{00000000-0005-0000-0000-00003A000000}"/>
    <cellStyle name="콤마 [1]" xfId="59" xr:uid="{00000000-0005-0000-0000-00003B000000}"/>
    <cellStyle name="콤마_(90)비탈면보호공" xfId="60" xr:uid="{00000000-0005-0000-0000-00003C000000}"/>
    <cellStyle name="퍼센트" xfId="61" xr:uid="{00000000-0005-0000-0000-00003D000000}"/>
    <cellStyle name="표준" xfId="0" builtinId="0"/>
    <cellStyle name="표준_3.0 관부설공(C오수신설)" xfId="62" xr:uid="{00000000-0005-0000-0000-00003F000000}"/>
    <cellStyle name="標準_Akia(F）-8" xfId="63" xr:uid="{00000000-0005-0000-0000-000040000000}"/>
    <cellStyle name="표준_포장공1" xfId="64" xr:uid="{00000000-0005-0000-0000-000041000000}"/>
    <cellStyle name="표준_현암관로공(오수)" xfId="65" xr:uid="{00000000-0005-0000-0000-000042000000}"/>
    <cellStyle name="합산" xfId="66" xr:uid="{00000000-0005-0000-0000-000043000000}"/>
    <cellStyle name="화폐기호" xfId="67" xr:uid="{00000000-0005-0000-0000-000044000000}"/>
    <cellStyle name="화폐기호0" xfId="68" xr:uid="{00000000-0005-0000-0000-000045000000}"/>
  </cellStyles>
  <dxfs count="0"/>
  <tableStyles count="0" defaultTableStyle="TableStyleMedium9" defaultPivotStyle="PivotStyleLight16"/>
  <colors>
    <mruColors>
      <color rgb="FF004F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N104"/>
  <sheetViews>
    <sheetView tabSelected="1" view="pageBreakPreview" zoomScaleNormal="100" zoomScaleSheetLayoutView="100" workbookViewId="0">
      <selection activeCell="B4" sqref="B4"/>
    </sheetView>
  </sheetViews>
  <sheetFormatPr defaultColWidth="8" defaultRowHeight="20.25" customHeight="1"/>
  <cols>
    <col min="1" max="1" width="9.88671875" style="8" customWidth="1"/>
    <col min="2" max="2" width="15.88671875" style="10" customWidth="1"/>
    <col min="3" max="3" width="10.77734375" style="10" bestFit="1" customWidth="1"/>
    <col min="4" max="4" width="16" style="10" customWidth="1"/>
    <col min="5" max="5" width="5.77734375" style="10" customWidth="1"/>
    <col min="6" max="7" width="11.77734375" style="10" customWidth="1"/>
    <col min="8" max="8" width="11.77734375" style="8" customWidth="1"/>
    <col min="9" max="9" width="10" style="8" bestFit="1" customWidth="1"/>
    <col min="10" max="10" width="8.6640625" style="8" bestFit="1" customWidth="1"/>
    <col min="11" max="16384" width="8" style="8"/>
  </cols>
  <sheetData>
    <row r="1" spans="1:10" ht="26.25" customHeight="1">
      <c r="A1" s="50" t="s">
        <v>228</v>
      </c>
      <c r="B1" s="50"/>
      <c r="C1" s="50"/>
      <c r="D1" s="50"/>
      <c r="E1" s="50"/>
      <c r="F1" s="50"/>
      <c r="G1" s="50"/>
      <c r="H1" s="50"/>
    </row>
    <row r="2" spans="1:10" ht="35.1" customHeight="1">
      <c r="A2" s="42" t="s">
        <v>149</v>
      </c>
      <c r="B2" s="43" t="s">
        <v>148</v>
      </c>
      <c r="C2" s="43" t="s">
        <v>147</v>
      </c>
      <c r="D2" s="44" t="s">
        <v>183</v>
      </c>
      <c r="E2" s="44" t="s">
        <v>182</v>
      </c>
      <c r="F2" s="43" t="s">
        <v>144</v>
      </c>
      <c r="G2" s="45" t="s">
        <v>143</v>
      </c>
      <c r="H2" s="25" t="s">
        <v>143</v>
      </c>
    </row>
    <row r="3" spans="1:10" ht="25.5" customHeight="1">
      <c r="A3" s="52" t="s">
        <v>263</v>
      </c>
      <c r="B3" s="23" t="s">
        <v>179</v>
      </c>
      <c r="C3" s="23" t="s">
        <v>262</v>
      </c>
      <c r="D3" s="23" t="s">
        <v>181</v>
      </c>
      <c r="E3" s="23" t="s">
        <v>178</v>
      </c>
      <c r="F3" s="7">
        <f>신설산출근거!M8</f>
        <v>649</v>
      </c>
      <c r="G3" s="38">
        <v>1718.4</v>
      </c>
      <c r="H3" s="26"/>
      <c r="I3" s="11">
        <v>1718.4</v>
      </c>
      <c r="J3" s="12">
        <f>I3*F3</f>
        <v>1115241.6000000001</v>
      </c>
    </row>
    <row r="4" spans="1:10" ht="25.5" customHeight="1">
      <c r="A4" s="48"/>
      <c r="B4" s="9" t="s">
        <v>179</v>
      </c>
      <c r="C4" s="9" t="s">
        <v>262</v>
      </c>
      <c r="D4" s="9" t="s">
        <v>180</v>
      </c>
      <c r="E4" s="9" t="s">
        <v>178</v>
      </c>
      <c r="F4" s="3">
        <f>신설산출근거!M13</f>
        <v>9</v>
      </c>
      <c r="G4" s="37">
        <v>418</v>
      </c>
      <c r="H4" s="26"/>
      <c r="I4" s="11">
        <v>418</v>
      </c>
      <c r="J4" s="12">
        <f>I4*F4</f>
        <v>3762</v>
      </c>
    </row>
    <row r="5" spans="1:10" ht="25.5" customHeight="1">
      <c r="A5" s="48"/>
      <c r="B5" s="9" t="s">
        <v>179</v>
      </c>
      <c r="C5" s="9" t="s">
        <v>262</v>
      </c>
      <c r="D5" s="9" t="s">
        <v>196</v>
      </c>
      <c r="E5" s="9" t="s">
        <v>178</v>
      </c>
      <c r="F5" s="3">
        <f>신설산출근거!M18</f>
        <v>11</v>
      </c>
      <c r="G5" s="37">
        <v>238.2</v>
      </c>
      <c r="H5" s="26"/>
      <c r="I5" s="11">
        <v>238.2</v>
      </c>
      <c r="J5" s="12">
        <f>I5*F5</f>
        <v>2620.1999999999998</v>
      </c>
    </row>
    <row r="6" spans="1:10" ht="25.5" customHeight="1">
      <c r="A6" s="48" t="s">
        <v>177</v>
      </c>
      <c r="B6" s="49"/>
      <c r="C6" s="49"/>
      <c r="D6" s="49"/>
      <c r="E6" s="9" t="s">
        <v>161</v>
      </c>
      <c r="F6" s="3">
        <f>J7</f>
        <v>1121623.8</v>
      </c>
      <c r="G6" s="35"/>
      <c r="H6" s="26"/>
      <c r="I6" s="11"/>
      <c r="J6" s="12"/>
    </row>
    <row r="7" spans="1:10" ht="25.5" customHeight="1">
      <c r="A7" s="48" t="s">
        <v>263</v>
      </c>
      <c r="B7" s="51" t="s">
        <v>176</v>
      </c>
      <c r="C7" s="9" t="s">
        <v>262</v>
      </c>
      <c r="D7" s="9" t="s">
        <v>174</v>
      </c>
      <c r="E7" s="9" t="s">
        <v>232</v>
      </c>
      <c r="F7" s="3">
        <f>신설산출근거!M22</f>
        <v>648</v>
      </c>
      <c r="G7" s="39"/>
      <c r="H7" s="26"/>
      <c r="I7" s="16" t="s">
        <v>159</v>
      </c>
      <c r="J7" s="17">
        <f>SUM(J3:J5)</f>
        <v>1121623.8</v>
      </c>
    </row>
    <row r="8" spans="1:10" ht="25.5" customHeight="1">
      <c r="A8" s="48"/>
      <c r="B8" s="51"/>
      <c r="C8" s="9" t="s">
        <v>262</v>
      </c>
      <c r="D8" s="9" t="s">
        <v>173</v>
      </c>
      <c r="E8" s="9" t="s">
        <v>232</v>
      </c>
      <c r="F8" s="3">
        <f>신설산출근거!M23</f>
        <v>8</v>
      </c>
      <c r="G8" s="39"/>
      <c r="H8" s="26"/>
    </row>
    <row r="9" spans="1:10" ht="25.5" customHeight="1">
      <c r="A9" s="48"/>
      <c r="B9" s="51"/>
      <c r="C9" s="9" t="s">
        <v>262</v>
      </c>
      <c r="D9" s="9" t="s">
        <v>197</v>
      </c>
      <c r="E9" s="9" t="s">
        <v>232</v>
      </c>
      <c r="F9" s="3">
        <f>신설산출근거!M24</f>
        <v>10</v>
      </c>
      <c r="G9" s="39"/>
      <c r="H9" s="26"/>
    </row>
    <row r="10" spans="1:10" ht="25.5" customHeight="1">
      <c r="A10" s="48"/>
      <c r="B10" s="51" t="s">
        <v>175</v>
      </c>
      <c r="C10" s="9" t="s">
        <v>262</v>
      </c>
      <c r="D10" s="9" t="s">
        <v>241</v>
      </c>
      <c r="E10" s="9" t="s">
        <v>232</v>
      </c>
      <c r="F10" s="3">
        <f>수량집계표!F6</f>
        <v>1</v>
      </c>
      <c r="G10" s="39"/>
      <c r="H10" s="26"/>
    </row>
    <row r="11" spans="1:10" ht="25.5" customHeight="1">
      <c r="A11" s="48"/>
      <c r="B11" s="51"/>
      <c r="C11" s="9" t="s">
        <v>262</v>
      </c>
      <c r="D11" s="9" t="s">
        <v>174</v>
      </c>
      <c r="E11" s="9" t="s">
        <v>232</v>
      </c>
      <c r="F11" s="3">
        <f>수량집계표!F7</f>
        <v>131</v>
      </c>
      <c r="G11" s="39"/>
      <c r="H11" s="26"/>
    </row>
    <row r="12" spans="1:10" ht="25.5" customHeight="1">
      <c r="A12" s="48"/>
      <c r="B12" s="51"/>
      <c r="C12" s="9" t="s">
        <v>262</v>
      </c>
      <c r="D12" s="9" t="s">
        <v>173</v>
      </c>
      <c r="E12" s="9" t="s">
        <v>232</v>
      </c>
      <c r="F12" s="3">
        <f>수량집계표!F8</f>
        <v>20</v>
      </c>
      <c r="G12" s="39"/>
      <c r="H12" s="26"/>
      <c r="I12" s="10"/>
      <c r="J12" s="10"/>
    </row>
    <row r="13" spans="1:10" ht="25.5" customHeight="1">
      <c r="A13" s="48"/>
      <c r="B13" s="9" t="s">
        <v>172</v>
      </c>
      <c r="C13" s="9" t="s">
        <v>262</v>
      </c>
      <c r="D13" s="1" t="s">
        <v>153</v>
      </c>
      <c r="E13" s="9" t="s">
        <v>154</v>
      </c>
      <c r="F13" s="3">
        <f>이형관재료표!G85</f>
        <v>25</v>
      </c>
      <c r="G13" s="37">
        <v>358</v>
      </c>
      <c r="H13" s="24"/>
      <c r="I13" s="24">
        <v>358</v>
      </c>
      <c r="J13" s="12">
        <f>I13*F13</f>
        <v>8950</v>
      </c>
    </row>
    <row r="14" spans="1:10" ht="25.5" customHeight="1">
      <c r="A14" s="48"/>
      <c r="B14" s="9" t="s">
        <v>172</v>
      </c>
      <c r="C14" s="9" t="s">
        <v>262</v>
      </c>
      <c r="D14" s="1" t="s">
        <v>152</v>
      </c>
      <c r="E14" s="9" t="s">
        <v>154</v>
      </c>
      <c r="F14" s="3">
        <f>이형관재료표!G89</f>
        <v>16</v>
      </c>
      <c r="G14" s="37">
        <v>267</v>
      </c>
      <c r="H14" s="27"/>
      <c r="I14" s="24">
        <v>267</v>
      </c>
      <c r="J14" s="12">
        <f>I14*F14</f>
        <v>4272</v>
      </c>
    </row>
    <row r="15" spans="1:10" ht="25.5" customHeight="1">
      <c r="A15" s="48"/>
      <c r="B15" s="9" t="s">
        <v>172</v>
      </c>
      <c r="C15" s="9" t="s">
        <v>262</v>
      </c>
      <c r="D15" s="1" t="s">
        <v>151</v>
      </c>
      <c r="E15" s="9" t="s">
        <v>154</v>
      </c>
      <c r="F15" s="3">
        <f>이형관재료표!G93</f>
        <v>49</v>
      </c>
      <c r="G15" s="37">
        <v>219</v>
      </c>
      <c r="H15" s="28"/>
      <c r="I15" s="24">
        <v>219</v>
      </c>
      <c r="J15" s="12">
        <f>I15*F15</f>
        <v>10731</v>
      </c>
    </row>
    <row r="16" spans="1:10" ht="25.5" customHeight="1">
      <c r="A16" s="48"/>
      <c r="B16" s="9" t="s">
        <v>172</v>
      </c>
      <c r="C16" s="9" t="s">
        <v>262</v>
      </c>
      <c r="D16" s="1" t="s">
        <v>171</v>
      </c>
      <c r="E16" s="9" t="s">
        <v>154</v>
      </c>
      <c r="F16" s="3">
        <f>이형관재료표!G35+이형관재료표!G56</f>
        <v>3</v>
      </c>
      <c r="G16" s="37">
        <v>71.5</v>
      </c>
      <c r="H16" s="28"/>
      <c r="I16" s="24">
        <v>71.5</v>
      </c>
      <c r="J16" s="12">
        <f t="shared" ref="J16:J33" si="0">I16*F16</f>
        <v>214.5</v>
      </c>
    </row>
    <row r="17" spans="1:10" ht="25.5" customHeight="1">
      <c r="A17" s="48"/>
      <c r="B17" s="9" t="s">
        <v>187</v>
      </c>
      <c r="C17" s="9" t="s">
        <v>262</v>
      </c>
      <c r="D17" s="1" t="s">
        <v>170</v>
      </c>
      <c r="E17" s="9" t="s">
        <v>154</v>
      </c>
      <c r="F17" s="3">
        <f>이형관재료표!G6</f>
        <v>1</v>
      </c>
      <c r="G17" s="37">
        <v>619</v>
      </c>
      <c r="H17" s="28"/>
      <c r="I17" s="24">
        <v>619</v>
      </c>
      <c r="J17" s="12">
        <f t="shared" si="0"/>
        <v>619</v>
      </c>
    </row>
    <row r="18" spans="1:10" ht="25.5" customHeight="1">
      <c r="A18" s="48"/>
      <c r="B18" s="9" t="s">
        <v>169</v>
      </c>
      <c r="C18" s="9" t="s">
        <v>262</v>
      </c>
      <c r="D18" s="1">
        <v>800</v>
      </c>
      <c r="E18" s="9" t="s">
        <v>154</v>
      </c>
      <c r="F18" s="3">
        <f>이형관재료표!G18</f>
        <v>1</v>
      </c>
      <c r="G18" s="37">
        <v>197</v>
      </c>
      <c r="H18" s="28"/>
      <c r="I18" s="24">
        <v>197</v>
      </c>
      <c r="J18" s="12">
        <f t="shared" si="0"/>
        <v>197</v>
      </c>
    </row>
    <row r="19" spans="1:10" ht="25.5" customHeight="1">
      <c r="A19" s="48"/>
      <c r="B19" s="9" t="s">
        <v>169</v>
      </c>
      <c r="C19" s="9" t="s">
        <v>262</v>
      </c>
      <c r="D19" s="1">
        <v>300</v>
      </c>
      <c r="E19" s="9" t="s">
        <v>154</v>
      </c>
      <c r="F19" s="3">
        <f>이형관재료표!G33+이형관재료표!G44+이형관재료표!G55</f>
        <v>9</v>
      </c>
      <c r="G19" s="37">
        <v>39.5</v>
      </c>
      <c r="H19" s="28"/>
      <c r="I19" s="24">
        <v>39.5</v>
      </c>
      <c r="J19" s="12">
        <f t="shared" si="0"/>
        <v>355.5</v>
      </c>
    </row>
    <row r="20" spans="1:10" ht="25.5" customHeight="1">
      <c r="A20" s="48"/>
      <c r="B20" s="9" t="s">
        <v>169</v>
      </c>
      <c r="C20" s="9" t="s">
        <v>262</v>
      </c>
      <c r="D20" s="1">
        <v>200</v>
      </c>
      <c r="E20" s="9" t="s">
        <v>154</v>
      </c>
      <c r="F20" s="3">
        <f>이형관재료표!G69</f>
        <v>9</v>
      </c>
      <c r="G20" s="37">
        <v>22.5</v>
      </c>
      <c r="H20" s="28"/>
      <c r="I20" s="24">
        <v>22.5</v>
      </c>
      <c r="J20" s="12">
        <f t="shared" si="0"/>
        <v>202.5</v>
      </c>
    </row>
    <row r="21" spans="1:10" ht="25.5" customHeight="1">
      <c r="A21" s="48"/>
      <c r="B21" s="9" t="s">
        <v>190</v>
      </c>
      <c r="C21" s="9" t="s">
        <v>262</v>
      </c>
      <c r="D21" s="1" t="s">
        <v>199</v>
      </c>
      <c r="E21" s="9" t="s">
        <v>154</v>
      </c>
      <c r="F21" s="3">
        <f>이형관재료표!G19</f>
        <v>2</v>
      </c>
      <c r="G21" s="37">
        <v>341</v>
      </c>
      <c r="H21" s="28"/>
      <c r="I21" s="24">
        <v>341</v>
      </c>
      <c r="J21" s="12">
        <f t="shared" si="0"/>
        <v>682</v>
      </c>
    </row>
    <row r="22" spans="1:10" ht="25.5" customHeight="1">
      <c r="A22" s="48"/>
      <c r="B22" s="9" t="s">
        <v>191</v>
      </c>
      <c r="C22" s="9" t="s">
        <v>262</v>
      </c>
      <c r="D22" s="1" t="s">
        <v>168</v>
      </c>
      <c r="E22" s="9" t="s">
        <v>154</v>
      </c>
      <c r="F22" s="3">
        <f>이형관재료표!G20</f>
        <v>2</v>
      </c>
      <c r="G22" s="37">
        <v>30</v>
      </c>
      <c r="H22" s="28"/>
      <c r="I22" s="24">
        <v>30</v>
      </c>
      <c r="J22" s="12">
        <f t="shared" si="0"/>
        <v>60</v>
      </c>
    </row>
    <row r="23" spans="1:10" ht="25.5" customHeight="1">
      <c r="A23" s="48"/>
      <c r="B23" s="9" t="s">
        <v>167</v>
      </c>
      <c r="C23" s="9" t="s">
        <v>262</v>
      </c>
      <c r="D23" s="1">
        <v>1200</v>
      </c>
      <c r="E23" s="9" t="s">
        <v>154</v>
      </c>
      <c r="F23" s="3">
        <f>이형관재료표!G5</f>
        <v>1</v>
      </c>
      <c r="G23" s="37">
        <v>456</v>
      </c>
      <c r="H23" s="28"/>
      <c r="I23" s="24">
        <v>456</v>
      </c>
      <c r="J23" s="12">
        <f t="shared" si="0"/>
        <v>456</v>
      </c>
    </row>
    <row r="24" spans="1:10" ht="25.5" customHeight="1">
      <c r="A24" s="48"/>
      <c r="B24" s="9" t="s">
        <v>167</v>
      </c>
      <c r="C24" s="9" t="s">
        <v>262</v>
      </c>
      <c r="D24" s="1">
        <v>800</v>
      </c>
      <c r="E24" s="9" t="s">
        <v>154</v>
      </c>
      <c r="F24" s="3">
        <f>이형관재료표!G21+이형관재료표!G80</f>
        <v>9</v>
      </c>
      <c r="G24" s="37">
        <v>226</v>
      </c>
      <c r="H24" s="28"/>
      <c r="I24" s="24">
        <v>226</v>
      </c>
      <c r="J24" s="12">
        <f t="shared" si="0"/>
        <v>2034</v>
      </c>
    </row>
    <row r="25" spans="1:10" ht="25.5" customHeight="1">
      <c r="A25" s="48"/>
      <c r="B25" s="9" t="s">
        <v>167</v>
      </c>
      <c r="C25" s="9" t="s">
        <v>262</v>
      </c>
      <c r="D25" s="1">
        <v>300</v>
      </c>
      <c r="E25" s="9" t="s">
        <v>154</v>
      </c>
      <c r="F25" s="3">
        <f>이형관재료표!G34</f>
        <v>1</v>
      </c>
      <c r="G25" s="37">
        <v>41.5</v>
      </c>
      <c r="H25" s="29"/>
      <c r="I25" s="24">
        <v>41.5</v>
      </c>
      <c r="J25" s="12">
        <f t="shared" si="0"/>
        <v>41.5</v>
      </c>
    </row>
    <row r="26" spans="1:10" ht="25.5" customHeight="1">
      <c r="A26" s="48"/>
      <c r="B26" s="9" t="s">
        <v>200</v>
      </c>
      <c r="C26" s="9" t="s">
        <v>262</v>
      </c>
      <c r="D26" s="9" t="s">
        <v>242</v>
      </c>
      <c r="E26" s="9" t="s">
        <v>154</v>
      </c>
      <c r="F26" s="3">
        <f>이형관재료표!G64</f>
        <v>9</v>
      </c>
      <c r="G26" s="37">
        <v>574</v>
      </c>
      <c r="H26" s="29"/>
      <c r="I26" s="24">
        <v>574</v>
      </c>
      <c r="J26" s="12">
        <f t="shared" si="0"/>
        <v>5166</v>
      </c>
    </row>
    <row r="27" spans="1:10" ht="25.5" customHeight="1">
      <c r="A27" s="48"/>
      <c r="B27" s="9" t="s">
        <v>166</v>
      </c>
      <c r="C27" s="9" t="s">
        <v>262</v>
      </c>
      <c r="D27" s="1">
        <v>800</v>
      </c>
      <c r="E27" s="9" t="s">
        <v>154</v>
      </c>
      <c r="F27" s="3">
        <f>이형관재료표!G32+이형관재료표!G43+이형관재료표!G54+이형관재료표!G65</f>
        <v>13</v>
      </c>
      <c r="G27" s="37">
        <v>202</v>
      </c>
      <c r="H27" s="30"/>
      <c r="I27" s="24">
        <v>202</v>
      </c>
      <c r="J27" s="12">
        <f t="shared" si="0"/>
        <v>2626</v>
      </c>
    </row>
    <row r="28" spans="1:10" ht="25.5" customHeight="1">
      <c r="A28" s="53"/>
      <c r="B28" s="6" t="s">
        <v>166</v>
      </c>
      <c r="C28" s="6" t="s">
        <v>262</v>
      </c>
      <c r="D28" s="2">
        <v>300</v>
      </c>
      <c r="E28" s="6" t="s">
        <v>154</v>
      </c>
      <c r="F28" s="4">
        <f>이형관재료표!G36+이형관재료표!G57</f>
        <v>3</v>
      </c>
      <c r="G28" s="40">
        <v>40</v>
      </c>
      <c r="H28" s="30"/>
      <c r="I28" s="24">
        <v>40</v>
      </c>
      <c r="J28" s="12">
        <f t="shared" si="0"/>
        <v>120</v>
      </c>
    </row>
    <row r="29" spans="1:10" ht="25.5" customHeight="1">
      <c r="A29" s="52" t="s">
        <v>263</v>
      </c>
      <c r="B29" s="23" t="s">
        <v>193</v>
      </c>
      <c r="C29" s="23" t="s">
        <v>262</v>
      </c>
      <c r="D29" s="23" t="s">
        <v>201</v>
      </c>
      <c r="E29" s="23" t="s">
        <v>154</v>
      </c>
      <c r="F29" s="7">
        <f>이형관재료표!G31+이형관재료표!G42+이형관재료표!G53</f>
        <v>4</v>
      </c>
      <c r="G29" s="38">
        <v>354</v>
      </c>
      <c r="H29" s="30"/>
      <c r="I29" s="24">
        <v>354</v>
      </c>
      <c r="J29" s="12">
        <f t="shared" si="0"/>
        <v>1416</v>
      </c>
    </row>
    <row r="30" spans="1:10" ht="25.5" customHeight="1">
      <c r="A30" s="48"/>
      <c r="B30" s="13" t="s">
        <v>165</v>
      </c>
      <c r="C30" s="9" t="s">
        <v>262</v>
      </c>
      <c r="D30" s="1" t="s">
        <v>202</v>
      </c>
      <c r="E30" s="9" t="s">
        <v>154</v>
      </c>
      <c r="F30" s="3">
        <f>이형관재료표!G71</f>
        <v>9</v>
      </c>
      <c r="G30" s="37">
        <v>23.74</v>
      </c>
      <c r="H30" s="31"/>
      <c r="I30" s="24">
        <v>23.74</v>
      </c>
      <c r="J30" s="12">
        <f t="shared" si="0"/>
        <v>213.66</v>
      </c>
    </row>
    <row r="31" spans="1:10" ht="25.5" customHeight="1">
      <c r="A31" s="48"/>
      <c r="B31" s="13" t="s">
        <v>164</v>
      </c>
      <c r="C31" s="9" t="s">
        <v>262</v>
      </c>
      <c r="D31" s="1" t="s">
        <v>203</v>
      </c>
      <c r="E31" s="9" t="s">
        <v>154</v>
      </c>
      <c r="F31" s="3">
        <f>이형관재료표!G70</f>
        <v>9</v>
      </c>
      <c r="G31" s="37">
        <v>31</v>
      </c>
      <c r="H31" s="32"/>
      <c r="I31" s="24">
        <v>31</v>
      </c>
      <c r="J31" s="12">
        <f t="shared" si="0"/>
        <v>279</v>
      </c>
    </row>
    <row r="32" spans="1:10" ht="25.5" customHeight="1">
      <c r="A32" s="48"/>
      <c r="B32" s="13" t="s">
        <v>163</v>
      </c>
      <c r="C32" s="9" t="s">
        <v>262</v>
      </c>
      <c r="D32" s="1" t="s">
        <v>184</v>
      </c>
      <c r="E32" s="9" t="s">
        <v>154</v>
      </c>
      <c r="F32" s="3">
        <f>이형관재료표!G7</f>
        <v>1</v>
      </c>
      <c r="G32" s="37">
        <v>285.5</v>
      </c>
      <c r="H32" s="34"/>
      <c r="I32" s="24">
        <v>285.5</v>
      </c>
      <c r="J32" s="12">
        <f t="shared" si="0"/>
        <v>285.5</v>
      </c>
    </row>
    <row r="33" spans="1:14" ht="25.5" customHeight="1">
      <c r="A33" s="48"/>
      <c r="B33" s="13" t="s">
        <v>163</v>
      </c>
      <c r="C33" s="9" t="s">
        <v>262</v>
      </c>
      <c r="D33" s="1" t="s">
        <v>198</v>
      </c>
      <c r="E33" s="9" t="s">
        <v>154</v>
      </c>
      <c r="F33" s="3">
        <f>이형관재료표!G68</f>
        <v>9</v>
      </c>
      <c r="G33" s="37">
        <v>39.700000000000003</v>
      </c>
      <c r="H33" s="33"/>
      <c r="I33" s="24">
        <v>39.700000000000003</v>
      </c>
      <c r="J33" s="12">
        <f t="shared" si="0"/>
        <v>357.3</v>
      </c>
      <c r="N33" s="20">
        <f>SUM(F7:F33)</f>
        <v>1003</v>
      </c>
    </row>
    <row r="34" spans="1:14" ht="25.5" customHeight="1">
      <c r="A34" s="48" t="s">
        <v>162</v>
      </c>
      <c r="B34" s="49"/>
      <c r="C34" s="49"/>
      <c r="D34" s="49"/>
      <c r="E34" s="9" t="s">
        <v>161</v>
      </c>
      <c r="F34" s="3">
        <f>J38</f>
        <v>39278.460000000006</v>
      </c>
      <c r="G34" s="37"/>
      <c r="H34" s="33"/>
      <c r="I34" s="16"/>
      <c r="J34" s="17"/>
    </row>
    <row r="35" spans="1:14" ht="25.5" customHeight="1">
      <c r="A35" s="48" t="s">
        <v>204</v>
      </c>
      <c r="B35" s="5" t="s">
        <v>205</v>
      </c>
      <c r="C35" s="5" t="s">
        <v>204</v>
      </c>
      <c r="D35" s="5" t="s">
        <v>221</v>
      </c>
      <c r="E35" s="9" t="s">
        <v>206</v>
      </c>
      <c r="F35" s="3">
        <f>신설산출근거!M48</f>
        <v>47</v>
      </c>
      <c r="G35" s="37"/>
      <c r="H35" s="33"/>
      <c r="I35" s="16"/>
      <c r="J35" s="17"/>
    </row>
    <row r="36" spans="1:14" ht="25.5" customHeight="1">
      <c r="A36" s="48"/>
      <c r="B36" s="5" t="s">
        <v>219</v>
      </c>
      <c r="C36" s="5" t="s">
        <v>204</v>
      </c>
      <c r="D36" s="1">
        <v>1200</v>
      </c>
      <c r="E36" s="9" t="s">
        <v>220</v>
      </c>
      <c r="F36" s="3">
        <f>이형관재료표!G4</f>
        <v>1</v>
      </c>
      <c r="G36" s="37"/>
      <c r="H36" s="33"/>
      <c r="I36" s="16"/>
      <c r="J36" s="17"/>
    </row>
    <row r="37" spans="1:14" ht="25.5" customHeight="1">
      <c r="A37" s="48"/>
      <c r="B37" s="5" t="s">
        <v>219</v>
      </c>
      <c r="C37" s="5" t="s">
        <v>204</v>
      </c>
      <c r="D37" s="1">
        <v>800</v>
      </c>
      <c r="E37" s="9" t="s">
        <v>220</v>
      </c>
      <c r="F37" s="3">
        <f>이형관재료표!G79</f>
        <v>8</v>
      </c>
      <c r="G37" s="37"/>
      <c r="H37" s="33"/>
      <c r="I37" s="16"/>
      <c r="J37" s="17"/>
    </row>
    <row r="38" spans="1:14" ht="25.5" customHeight="1">
      <c r="A38" s="46" t="s">
        <v>160</v>
      </c>
      <c r="B38" s="13" t="s">
        <v>245</v>
      </c>
      <c r="C38" s="9"/>
      <c r="D38" s="1">
        <v>800</v>
      </c>
      <c r="E38" s="9" t="s">
        <v>154</v>
      </c>
      <c r="F38" s="3">
        <f>이형관재료표!G23</f>
        <v>1</v>
      </c>
      <c r="G38" s="41"/>
      <c r="H38" s="26"/>
      <c r="I38" s="16" t="s">
        <v>159</v>
      </c>
      <c r="J38" s="17">
        <f>SUM(J13:J33)</f>
        <v>39278.460000000006</v>
      </c>
    </row>
    <row r="39" spans="1:14" ht="25.5" customHeight="1">
      <c r="A39" s="46"/>
      <c r="B39" s="13" t="s">
        <v>158</v>
      </c>
      <c r="C39" s="9"/>
      <c r="D39" s="1">
        <v>300</v>
      </c>
      <c r="E39" s="9" t="s">
        <v>154</v>
      </c>
      <c r="F39" s="3">
        <f>이형관재료표!G37+이형관재료표!G45+이형관재료표!G58</f>
        <v>4</v>
      </c>
      <c r="G39" s="39" t="s">
        <v>157</v>
      </c>
      <c r="H39" s="26" t="s">
        <v>157</v>
      </c>
    </row>
    <row r="40" spans="1:14" ht="25.5" customHeight="1">
      <c r="A40" s="46"/>
      <c r="B40" s="13" t="s">
        <v>158</v>
      </c>
      <c r="C40" s="9"/>
      <c r="D40" s="1">
        <v>150</v>
      </c>
      <c r="E40" s="9" t="s">
        <v>154</v>
      </c>
      <c r="F40" s="3">
        <f>이형관재료표!G24</f>
        <v>1</v>
      </c>
      <c r="G40" s="39" t="s">
        <v>157</v>
      </c>
      <c r="H40" s="26" t="s">
        <v>157</v>
      </c>
    </row>
    <row r="41" spans="1:14" ht="25.5" customHeight="1">
      <c r="A41" s="46"/>
      <c r="B41" s="13" t="s">
        <v>226</v>
      </c>
      <c r="C41" s="9" t="s">
        <v>156</v>
      </c>
      <c r="D41" s="1">
        <v>100</v>
      </c>
      <c r="E41" s="9" t="s">
        <v>154</v>
      </c>
      <c r="F41" s="3">
        <f>이형관재료표!G67</f>
        <v>9</v>
      </c>
      <c r="G41" s="41" t="s">
        <v>194</v>
      </c>
      <c r="H41" s="33"/>
    </row>
    <row r="42" spans="1:14" ht="25.5" customHeight="1">
      <c r="A42" s="46"/>
      <c r="B42" s="13" t="s">
        <v>192</v>
      </c>
      <c r="C42" s="9"/>
      <c r="D42" s="1">
        <v>800</v>
      </c>
      <c r="E42" s="9" t="s">
        <v>154</v>
      </c>
      <c r="F42" s="3">
        <f>이형관재료표!G22</f>
        <v>1</v>
      </c>
      <c r="G42" s="35"/>
      <c r="H42" s="34"/>
    </row>
    <row r="43" spans="1:14" ht="25.5" customHeight="1">
      <c r="A43" s="46"/>
      <c r="B43" s="13" t="s">
        <v>244</v>
      </c>
      <c r="C43" s="9"/>
      <c r="D43" s="1" t="s">
        <v>247</v>
      </c>
      <c r="E43" s="9" t="s">
        <v>154</v>
      </c>
      <c r="F43" s="3">
        <f>이형관재료표!G66</f>
        <v>9</v>
      </c>
      <c r="G43" s="35"/>
      <c r="H43" s="34"/>
    </row>
    <row r="44" spans="1:14" ht="25.5" customHeight="1">
      <c r="A44" s="46"/>
      <c r="B44" s="13" t="s">
        <v>155</v>
      </c>
      <c r="C44" s="9"/>
      <c r="D44" s="1">
        <v>1200</v>
      </c>
      <c r="E44" s="9" t="s">
        <v>154</v>
      </c>
      <c r="F44" s="3">
        <f>F36</f>
        <v>1</v>
      </c>
      <c r="G44" s="35"/>
      <c r="H44" s="34"/>
      <c r="J44" s="20">
        <f>SUM(F14:F41)</f>
        <v>39509.460000000006</v>
      </c>
    </row>
    <row r="45" spans="1:14" ht="25.5" customHeight="1">
      <c r="A45" s="46"/>
      <c r="B45" s="13" t="s">
        <v>155</v>
      </c>
      <c r="C45" s="9"/>
      <c r="D45" s="1">
        <v>800</v>
      </c>
      <c r="E45" s="9" t="s">
        <v>154</v>
      </c>
      <c r="F45" s="3">
        <f>F37</f>
        <v>8</v>
      </c>
      <c r="G45" s="35"/>
      <c r="H45" s="34"/>
      <c r="J45" s="20"/>
    </row>
    <row r="46" spans="1:14" ht="25.5" customHeight="1">
      <c r="A46" s="47"/>
      <c r="B46" s="14" t="s">
        <v>155</v>
      </c>
      <c r="C46" s="6"/>
      <c r="D46" s="2">
        <v>200</v>
      </c>
      <c r="E46" s="6" t="s">
        <v>154</v>
      </c>
      <c r="F46" s="4">
        <f>이형관재료표!G69+이형관재료표!G70+이형관재료표!G71</f>
        <v>27</v>
      </c>
      <c r="G46" s="36"/>
      <c r="H46" s="33"/>
    </row>
    <row r="47" spans="1:14" ht="25.5" customHeight="1">
      <c r="A47" s="18"/>
      <c r="B47" s="15"/>
      <c r="C47" s="15"/>
      <c r="D47" s="15"/>
      <c r="E47" s="15"/>
      <c r="F47" s="19"/>
      <c r="G47" s="19"/>
      <c r="H47" s="18"/>
    </row>
    <row r="48" spans="1:14" ht="25.5" customHeight="1">
      <c r="A48" s="21"/>
      <c r="B48" s="13"/>
      <c r="C48" s="13"/>
      <c r="D48" s="13"/>
      <c r="E48" s="13"/>
      <c r="F48" s="22"/>
      <c r="G48" s="22"/>
      <c r="H48" s="21"/>
    </row>
    <row r="49" ht="24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</sheetData>
  <mergeCells count="10">
    <mergeCell ref="A38:A46"/>
    <mergeCell ref="A34:D34"/>
    <mergeCell ref="A1:H1"/>
    <mergeCell ref="B7:B9"/>
    <mergeCell ref="A3:A5"/>
    <mergeCell ref="A6:D6"/>
    <mergeCell ref="A35:A37"/>
    <mergeCell ref="B10:B12"/>
    <mergeCell ref="A29:A33"/>
    <mergeCell ref="A7:A28"/>
  </mergeCells>
  <phoneticPr fontId="2" type="noConversion"/>
  <printOptions horizontalCentered="1"/>
  <pageMargins left="0.47244094488188981" right="0.39370078740157483" top="0.78740157480314965" bottom="0.78740157480314965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I138"/>
  <sheetViews>
    <sheetView zoomScaleNormal="100" zoomScaleSheetLayoutView="100" workbookViewId="0">
      <selection activeCell="C24" sqref="C24"/>
    </sheetView>
  </sheetViews>
  <sheetFormatPr defaultRowHeight="12"/>
  <cols>
    <col min="1" max="1" width="12.77734375" style="239" customWidth="1"/>
    <col min="2" max="2" width="13.6640625" style="239" bestFit="1" customWidth="1"/>
    <col min="3" max="3" width="9.21875" style="239" customWidth="1"/>
    <col min="4" max="4" width="17.5546875" style="239" customWidth="1"/>
    <col min="5" max="5" width="5.77734375" style="239" customWidth="1"/>
    <col min="6" max="6" width="11.77734375" style="239" customWidth="1"/>
    <col min="7" max="7" width="9.109375" style="239" customWidth="1"/>
    <col min="8" max="16384" width="8.88671875" style="239"/>
  </cols>
  <sheetData>
    <row r="1" spans="1:9" ht="30" customHeight="1">
      <c r="A1" s="238" t="s">
        <v>229</v>
      </c>
      <c r="B1" s="238"/>
      <c r="C1" s="238"/>
      <c r="D1" s="238"/>
      <c r="E1" s="238"/>
      <c r="F1" s="238"/>
      <c r="G1" s="238"/>
    </row>
    <row r="2" spans="1:9" s="54" customFormat="1" ht="30" customHeight="1">
      <c r="A2" s="240" t="s">
        <v>149</v>
      </c>
      <c r="B2" s="241" t="s">
        <v>148</v>
      </c>
      <c r="C2" s="241" t="s">
        <v>147</v>
      </c>
      <c r="D2" s="241" t="s">
        <v>146</v>
      </c>
      <c r="E2" s="241" t="s">
        <v>145</v>
      </c>
      <c r="F2" s="241" t="s">
        <v>144</v>
      </c>
      <c r="G2" s="242" t="s">
        <v>143</v>
      </c>
    </row>
    <row r="3" spans="1:9" s="54" customFormat="1" ht="18.75" customHeight="1">
      <c r="A3" s="243" t="s">
        <v>264</v>
      </c>
      <c r="B3" s="244" t="s">
        <v>142</v>
      </c>
      <c r="C3" s="244" t="s">
        <v>262</v>
      </c>
      <c r="D3" s="245">
        <v>800</v>
      </c>
      <c r="E3" s="246" t="s">
        <v>127</v>
      </c>
      <c r="F3" s="247">
        <f>신설산출근거!M34</f>
        <v>648</v>
      </c>
      <c r="G3" s="248"/>
    </row>
    <row r="4" spans="1:9" s="54" customFormat="1" ht="18.75" customHeight="1">
      <c r="A4" s="249"/>
      <c r="B4" s="250" t="s">
        <v>142</v>
      </c>
      <c r="C4" s="250" t="s">
        <v>262</v>
      </c>
      <c r="D4" s="251">
        <v>300</v>
      </c>
      <c r="E4" s="252" t="s">
        <v>127</v>
      </c>
      <c r="F4" s="253">
        <f>신설산출근거!M35</f>
        <v>9</v>
      </c>
      <c r="G4" s="254"/>
    </row>
    <row r="5" spans="1:9" s="54" customFormat="1" ht="18.75" customHeight="1">
      <c r="A5" s="249"/>
      <c r="B5" s="250" t="s">
        <v>142</v>
      </c>
      <c r="C5" s="250" t="s">
        <v>262</v>
      </c>
      <c r="D5" s="251">
        <v>200</v>
      </c>
      <c r="E5" s="252" t="s">
        <v>127</v>
      </c>
      <c r="F5" s="253">
        <f>신설산출근거!M36</f>
        <v>11</v>
      </c>
      <c r="G5" s="254"/>
    </row>
    <row r="6" spans="1:9" s="54" customFormat="1" ht="18.75" customHeight="1">
      <c r="A6" s="249"/>
      <c r="B6" s="252" t="s">
        <v>141</v>
      </c>
      <c r="C6" s="250" t="s">
        <v>262</v>
      </c>
      <c r="D6" s="251">
        <v>1200</v>
      </c>
      <c r="E6" s="252" t="s">
        <v>127</v>
      </c>
      <c r="F6" s="253">
        <f>이형관재료표!N11</f>
        <v>1</v>
      </c>
      <c r="G6" s="254"/>
      <c r="I6" s="54">
        <v>1</v>
      </c>
    </row>
    <row r="7" spans="1:9" s="54" customFormat="1" ht="18.75" customHeight="1">
      <c r="A7" s="249"/>
      <c r="B7" s="252" t="s">
        <v>141</v>
      </c>
      <c r="C7" s="250" t="s">
        <v>262</v>
      </c>
      <c r="D7" s="251">
        <v>800</v>
      </c>
      <c r="E7" s="252" t="s">
        <v>127</v>
      </c>
      <c r="F7" s="253">
        <f>이형관재료표!N12+이형관재료표!N24+이형관재료표!N34+이형관재료표!N45+이형관재료표!N56+이형관재료표!N67+이형관재료표!N85+이형관재료표!N89+이형관재료표!N93</f>
        <v>131</v>
      </c>
      <c r="G7" s="254"/>
      <c r="I7" s="54">
        <v>138</v>
      </c>
    </row>
    <row r="8" spans="1:9" s="54" customFormat="1" ht="18.75" customHeight="1">
      <c r="A8" s="249"/>
      <c r="B8" s="252" t="s">
        <v>141</v>
      </c>
      <c r="C8" s="250" t="s">
        <v>262</v>
      </c>
      <c r="D8" s="251">
        <v>300</v>
      </c>
      <c r="E8" s="252" t="s">
        <v>127</v>
      </c>
      <c r="F8" s="253">
        <f>이형관재료표!N35+이형관재료표!N46+이형관재료표!N57</f>
        <v>20</v>
      </c>
      <c r="G8" s="254"/>
      <c r="I8" s="54">
        <v>8</v>
      </c>
    </row>
    <row r="9" spans="1:9" s="54" customFormat="1" ht="18.75" customHeight="1">
      <c r="A9" s="249"/>
      <c r="B9" s="252" t="s">
        <v>140</v>
      </c>
      <c r="C9" s="250" t="s">
        <v>262</v>
      </c>
      <c r="D9" s="251">
        <v>800</v>
      </c>
      <c r="E9" s="252" t="s">
        <v>127</v>
      </c>
      <c r="F9" s="253">
        <f>신설산출근거!M28</f>
        <v>649</v>
      </c>
      <c r="G9" s="254"/>
      <c r="I9" s="54">
        <v>649</v>
      </c>
    </row>
    <row r="10" spans="1:9" s="54" customFormat="1" ht="18.75" customHeight="1">
      <c r="A10" s="249"/>
      <c r="B10" s="252" t="s">
        <v>140</v>
      </c>
      <c r="C10" s="250" t="s">
        <v>262</v>
      </c>
      <c r="D10" s="251">
        <v>300</v>
      </c>
      <c r="E10" s="252" t="s">
        <v>127</v>
      </c>
      <c r="F10" s="253">
        <f>신설산출근거!M29</f>
        <v>9</v>
      </c>
      <c r="G10" s="254"/>
      <c r="I10" s="54">
        <v>9</v>
      </c>
    </row>
    <row r="11" spans="1:9" s="54" customFormat="1" ht="18.75" customHeight="1">
      <c r="A11" s="249"/>
      <c r="B11" s="252" t="s">
        <v>140</v>
      </c>
      <c r="C11" s="250" t="s">
        <v>262</v>
      </c>
      <c r="D11" s="251">
        <v>200</v>
      </c>
      <c r="E11" s="252" t="s">
        <v>127</v>
      </c>
      <c r="F11" s="253">
        <f>신설산출근거!M30</f>
        <v>11</v>
      </c>
      <c r="G11" s="254"/>
      <c r="I11" s="54">
        <v>11</v>
      </c>
    </row>
    <row r="12" spans="1:9" s="54" customFormat="1" ht="18.75" customHeight="1">
      <c r="A12" s="249"/>
      <c r="B12" s="252" t="s">
        <v>139</v>
      </c>
      <c r="C12" s="250" t="s">
        <v>262</v>
      </c>
      <c r="D12" s="251">
        <v>1200</v>
      </c>
      <c r="E12" s="252" t="s">
        <v>127</v>
      </c>
      <c r="F12" s="253">
        <f>이형관재료표!N9</f>
        <v>1</v>
      </c>
      <c r="G12" s="254"/>
      <c r="I12" s="54">
        <v>1</v>
      </c>
    </row>
    <row r="13" spans="1:9" s="54" customFormat="1" ht="18.75" customHeight="1">
      <c r="A13" s="249"/>
      <c r="B13" s="252" t="s">
        <v>139</v>
      </c>
      <c r="C13" s="250" t="s">
        <v>262</v>
      </c>
      <c r="D13" s="251">
        <v>800</v>
      </c>
      <c r="E13" s="252" t="s">
        <v>127</v>
      </c>
      <c r="F13" s="253">
        <f>이형관재료표!N18+이형관재료표!N31+이형관재료표!N42+이형관재료표!N53+이형관재료표!N64+이형관재료표!N83+이형관재료표!N87+이형관재료표!N91+이형관재료표!N95</f>
        <v>129</v>
      </c>
      <c r="G13" s="254"/>
      <c r="I13" s="54">
        <v>129</v>
      </c>
    </row>
    <row r="14" spans="1:9" s="54" customFormat="1" ht="18.75" customHeight="1">
      <c r="A14" s="249"/>
      <c r="B14" s="252" t="s">
        <v>139</v>
      </c>
      <c r="C14" s="250" t="s">
        <v>262</v>
      </c>
      <c r="D14" s="251">
        <v>300</v>
      </c>
      <c r="E14" s="252" t="s">
        <v>127</v>
      </c>
      <c r="F14" s="253">
        <f>이형관재료표!N32+이형관재료표!N43+이형관재료표!N54</f>
        <v>18</v>
      </c>
      <c r="G14" s="254"/>
      <c r="I14" s="54">
        <v>12</v>
      </c>
    </row>
    <row r="15" spans="1:9" s="54" customFormat="1" ht="18.75" customHeight="1">
      <c r="A15" s="249"/>
      <c r="B15" s="252" t="s">
        <v>139</v>
      </c>
      <c r="C15" s="250" t="s">
        <v>262</v>
      </c>
      <c r="D15" s="251">
        <v>200</v>
      </c>
      <c r="E15" s="252" t="s">
        <v>127</v>
      </c>
      <c r="F15" s="253">
        <f>이형관재료표!N65</f>
        <v>45</v>
      </c>
      <c r="G15" s="254"/>
      <c r="I15" s="54">
        <v>45</v>
      </c>
    </row>
    <row r="16" spans="1:9" s="54" customFormat="1" ht="18.75" customHeight="1">
      <c r="A16" s="249"/>
      <c r="B16" s="252" t="s">
        <v>139</v>
      </c>
      <c r="C16" s="250" t="s">
        <v>262</v>
      </c>
      <c r="D16" s="251">
        <v>150</v>
      </c>
      <c r="E16" s="252" t="s">
        <v>127</v>
      </c>
      <c r="F16" s="253">
        <f>이형관재료표!N19</f>
        <v>2</v>
      </c>
      <c r="G16" s="254"/>
      <c r="I16" s="54">
        <v>2</v>
      </c>
    </row>
    <row r="17" spans="1:9" s="54" customFormat="1" ht="18.75" customHeight="1">
      <c r="A17" s="249"/>
      <c r="B17" s="252" t="s">
        <v>138</v>
      </c>
      <c r="C17" s="250" t="s">
        <v>262</v>
      </c>
      <c r="D17" s="251">
        <v>800</v>
      </c>
      <c r="E17" s="252" t="s">
        <v>127</v>
      </c>
      <c r="F17" s="253">
        <f>이형관재료표!N16+이형관재료표!N29+이형관재료표!N39+이형관재료표!N50+이형관재료표!N61+이형관재료표!N77+이형관재료표!N86+이형관재료표!N90+이형관재료표!N94</f>
        <v>105</v>
      </c>
      <c r="G17" s="254"/>
      <c r="I17" s="54">
        <v>103</v>
      </c>
    </row>
    <row r="18" spans="1:9" s="54" customFormat="1" ht="18.75" customHeight="1">
      <c r="A18" s="249"/>
      <c r="B18" s="252" t="s">
        <v>138</v>
      </c>
      <c r="C18" s="250" t="s">
        <v>262</v>
      </c>
      <c r="D18" s="251">
        <v>300</v>
      </c>
      <c r="E18" s="252" t="s">
        <v>127</v>
      </c>
      <c r="F18" s="253">
        <f>이형관재료표!N40+이형관재료표!N51+이형관재료표!N62</f>
        <v>14</v>
      </c>
      <c r="G18" s="254"/>
      <c r="I18" s="54">
        <v>6</v>
      </c>
    </row>
    <row r="19" spans="1:9" s="54" customFormat="1" ht="18.75" customHeight="1">
      <c r="A19" s="249" t="s">
        <v>208</v>
      </c>
      <c r="B19" s="252" t="s">
        <v>209</v>
      </c>
      <c r="C19" s="250" t="s">
        <v>136</v>
      </c>
      <c r="D19" s="251">
        <v>800</v>
      </c>
      <c r="E19" s="252" t="s">
        <v>127</v>
      </c>
      <c r="F19" s="253">
        <f>신설산출근거!$M$53</f>
        <v>47</v>
      </c>
      <c r="G19" s="254"/>
    </row>
    <row r="20" spans="1:9" s="54" customFormat="1" ht="18.75" customHeight="1">
      <c r="A20" s="249"/>
      <c r="B20" s="252" t="s">
        <v>210</v>
      </c>
      <c r="C20" s="250" t="s">
        <v>136</v>
      </c>
      <c r="D20" s="251">
        <v>800</v>
      </c>
      <c r="E20" s="252" t="s">
        <v>127</v>
      </c>
      <c r="F20" s="253">
        <f>신설산출근거!$M$57</f>
        <v>92</v>
      </c>
      <c r="G20" s="254"/>
    </row>
    <row r="21" spans="1:9" s="54" customFormat="1" ht="18.75" customHeight="1">
      <c r="A21" s="249"/>
      <c r="B21" s="252" t="s">
        <v>211</v>
      </c>
      <c r="C21" s="250" t="s">
        <v>136</v>
      </c>
      <c r="D21" s="251">
        <v>800</v>
      </c>
      <c r="E21" s="252" t="s">
        <v>127</v>
      </c>
      <c r="F21" s="253">
        <f>신설산출근거!$M$60</f>
        <v>92</v>
      </c>
      <c r="G21" s="254" t="s">
        <v>222</v>
      </c>
    </row>
    <row r="22" spans="1:9" s="54" customFormat="1" ht="18.75" customHeight="1">
      <c r="A22" s="249"/>
      <c r="B22" s="252" t="s">
        <v>212</v>
      </c>
      <c r="C22" s="250" t="s">
        <v>72</v>
      </c>
      <c r="D22" s="251">
        <v>1200</v>
      </c>
      <c r="E22" s="252" t="s">
        <v>127</v>
      </c>
      <c r="F22" s="253">
        <f>이형관재료표!N4</f>
        <v>1</v>
      </c>
      <c r="G22" s="254"/>
    </row>
    <row r="23" spans="1:9" s="54" customFormat="1" ht="18.75" customHeight="1">
      <c r="A23" s="249"/>
      <c r="B23" s="252" t="s">
        <v>212</v>
      </c>
      <c r="C23" s="250" t="s">
        <v>72</v>
      </c>
      <c r="D23" s="251">
        <v>800</v>
      </c>
      <c r="E23" s="252" t="s">
        <v>127</v>
      </c>
      <c r="F23" s="253">
        <f>이형관재료표!N79</f>
        <v>8</v>
      </c>
      <c r="G23" s="254"/>
    </row>
    <row r="24" spans="1:9" s="54" customFormat="1" ht="18.75" customHeight="1">
      <c r="A24" s="249"/>
      <c r="B24" s="252" t="s">
        <v>213</v>
      </c>
      <c r="C24" s="250" t="s">
        <v>72</v>
      </c>
      <c r="D24" s="251">
        <v>1200</v>
      </c>
      <c r="E24" s="252" t="s">
        <v>127</v>
      </c>
      <c r="F24" s="253">
        <f>이형관재료표!N5</f>
        <v>1</v>
      </c>
      <c r="G24" s="254"/>
    </row>
    <row r="25" spans="1:9" s="54" customFormat="1" ht="18.75" customHeight="1">
      <c r="A25" s="249"/>
      <c r="B25" s="252" t="s">
        <v>213</v>
      </c>
      <c r="C25" s="250" t="s">
        <v>72</v>
      </c>
      <c r="D25" s="251">
        <v>800</v>
      </c>
      <c r="E25" s="252" t="s">
        <v>127</v>
      </c>
      <c r="F25" s="253">
        <f>이형관재료표!N80</f>
        <v>8</v>
      </c>
      <c r="G25" s="254"/>
    </row>
    <row r="26" spans="1:9" s="54" customFormat="1" ht="18.75" customHeight="1">
      <c r="A26" s="249"/>
      <c r="B26" s="252" t="s">
        <v>214</v>
      </c>
      <c r="C26" s="250" t="s">
        <v>72</v>
      </c>
      <c r="D26" s="251">
        <v>1200</v>
      </c>
      <c r="E26" s="252" t="s">
        <v>127</v>
      </c>
      <c r="F26" s="253">
        <f>이형관재료표!N6</f>
        <v>1</v>
      </c>
      <c r="G26" s="254" t="s">
        <v>222</v>
      </c>
    </row>
    <row r="27" spans="1:9" s="54" customFormat="1" ht="18.75" customHeight="1">
      <c r="A27" s="249"/>
      <c r="B27" s="252" t="s">
        <v>214</v>
      </c>
      <c r="C27" s="250" t="s">
        <v>72</v>
      </c>
      <c r="D27" s="251">
        <v>800</v>
      </c>
      <c r="E27" s="252" t="s">
        <v>127</v>
      </c>
      <c r="F27" s="253">
        <f>이형관재료표!N81</f>
        <v>8</v>
      </c>
      <c r="G27" s="254" t="s">
        <v>222</v>
      </c>
    </row>
    <row r="28" spans="1:9" s="54" customFormat="1" ht="18.75" customHeight="1">
      <c r="A28" s="249"/>
      <c r="B28" s="252" t="s">
        <v>51</v>
      </c>
      <c r="C28" s="250" t="s">
        <v>72</v>
      </c>
      <c r="D28" s="251">
        <v>1200</v>
      </c>
      <c r="E28" s="252" t="s">
        <v>127</v>
      </c>
      <c r="F28" s="253">
        <f>이형관재료표!N7</f>
        <v>1</v>
      </c>
      <c r="G28" s="254"/>
    </row>
    <row r="29" spans="1:9" s="54" customFormat="1" ht="18.75" customHeight="1">
      <c r="A29" s="249"/>
      <c r="B29" s="252" t="s">
        <v>137</v>
      </c>
      <c r="C29" s="250" t="s">
        <v>136</v>
      </c>
      <c r="D29" s="251">
        <v>800</v>
      </c>
      <c r="E29" s="252" t="s">
        <v>127</v>
      </c>
      <c r="F29" s="253">
        <f>신설산출근거!$M$63</f>
        <v>28</v>
      </c>
      <c r="G29" s="254"/>
    </row>
    <row r="30" spans="1:9" s="54" customFormat="1" ht="18.75" customHeight="1">
      <c r="A30" s="255" t="s">
        <v>230</v>
      </c>
      <c r="B30" s="256"/>
      <c r="C30" s="250" t="s">
        <v>136</v>
      </c>
      <c r="D30" s="251">
        <v>800</v>
      </c>
      <c r="E30" s="252" t="s">
        <v>135</v>
      </c>
      <c r="F30" s="253">
        <f>신설산출근거!$M$66</f>
        <v>92</v>
      </c>
      <c r="G30" s="254"/>
    </row>
    <row r="31" spans="1:9" s="54" customFormat="1" ht="18.75" customHeight="1">
      <c r="A31" s="257" t="s">
        <v>248</v>
      </c>
      <c r="B31" s="258"/>
      <c r="C31" s="250" t="s">
        <v>136</v>
      </c>
      <c r="D31" s="251" t="s">
        <v>249</v>
      </c>
      <c r="E31" s="252" t="s">
        <v>250</v>
      </c>
      <c r="F31" s="259">
        <f>신설산출근거!M68</f>
        <v>462.45</v>
      </c>
      <c r="G31" s="254"/>
    </row>
    <row r="32" spans="1:9" s="54" customFormat="1" ht="18.75" customHeight="1">
      <c r="A32" s="260" t="s">
        <v>223</v>
      </c>
      <c r="B32" s="261"/>
      <c r="C32" s="250" t="s">
        <v>262</v>
      </c>
      <c r="D32" s="251">
        <v>800</v>
      </c>
      <c r="E32" s="252" t="s">
        <v>127</v>
      </c>
      <c r="F32" s="253">
        <f>신설산출근거!M38</f>
        <v>779</v>
      </c>
      <c r="G32" s="254"/>
    </row>
    <row r="33" spans="1:7" s="54" customFormat="1" ht="18.75" customHeight="1">
      <c r="A33" s="255" t="s">
        <v>134</v>
      </c>
      <c r="B33" s="256"/>
      <c r="C33" s="250" t="s">
        <v>262</v>
      </c>
      <c r="D33" s="251" t="s">
        <v>133</v>
      </c>
      <c r="E33" s="252" t="s">
        <v>132</v>
      </c>
      <c r="F33" s="253">
        <f>자재집계표!J38</f>
        <v>39278.460000000006</v>
      </c>
      <c r="G33" s="254"/>
    </row>
    <row r="34" spans="1:7" ht="18.75" customHeight="1">
      <c r="A34" s="262" t="s">
        <v>131</v>
      </c>
      <c r="B34" s="263" t="s">
        <v>130</v>
      </c>
      <c r="C34" s="252"/>
      <c r="D34" s="251">
        <v>800</v>
      </c>
      <c r="E34" s="252" t="s">
        <v>127</v>
      </c>
      <c r="F34" s="253">
        <f>이형관재료표!N21</f>
        <v>1</v>
      </c>
      <c r="G34" s="264"/>
    </row>
    <row r="35" spans="1:7" ht="18.75" customHeight="1">
      <c r="A35" s="265"/>
      <c r="B35" s="266" t="s">
        <v>129</v>
      </c>
      <c r="C35" s="266"/>
      <c r="D35" s="267">
        <v>300</v>
      </c>
      <c r="E35" s="266" t="s">
        <v>127</v>
      </c>
      <c r="F35" s="268">
        <f>이형관재료표!N39+이형관재료표!N48+이형관재료표!N61</f>
        <v>4</v>
      </c>
      <c r="G35" s="269"/>
    </row>
    <row r="36" spans="1:7" ht="18.75" customHeight="1">
      <c r="A36" s="270" t="s">
        <v>131</v>
      </c>
      <c r="B36" s="246" t="s">
        <v>129</v>
      </c>
      <c r="C36" s="246"/>
      <c r="D36" s="245">
        <v>150</v>
      </c>
      <c r="E36" s="246" t="s">
        <v>127</v>
      </c>
      <c r="F36" s="247">
        <f>이형관재료표!$N$22</f>
        <v>1</v>
      </c>
      <c r="G36" s="271"/>
    </row>
    <row r="37" spans="1:7" ht="18.75" customHeight="1">
      <c r="A37" s="272"/>
      <c r="B37" s="252" t="s">
        <v>240</v>
      </c>
      <c r="C37" s="252"/>
      <c r="D37" s="251">
        <v>100</v>
      </c>
      <c r="E37" s="252" t="s">
        <v>127</v>
      </c>
      <c r="F37" s="253">
        <f>이형관재료표!$N$70</f>
        <v>9</v>
      </c>
      <c r="G37" s="264"/>
    </row>
    <row r="38" spans="1:7" ht="18.75" customHeight="1">
      <c r="A38" s="272"/>
      <c r="B38" s="252" t="s">
        <v>128</v>
      </c>
      <c r="C38" s="252"/>
      <c r="D38" s="251">
        <v>1200</v>
      </c>
      <c r="E38" s="252" t="s">
        <v>127</v>
      </c>
      <c r="F38" s="253">
        <f>이형관재료표!$N$14</f>
        <v>1</v>
      </c>
      <c r="G38" s="264"/>
    </row>
    <row r="39" spans="1:7" ht="18.75" customHeight="1">
      <c r="A39" s="272"/>
      <c r="B39" s="252" t="s">
        <v>128</v>
      </c>
      <c r="C39" s="252"/>
      <c r="D39" s="251">
        <v>800</v>
      </c>
      <c r="E39" s="252" t="s">
        <v>127</v>
      </c>
      <c r="F39" s="253">
        <f>이형관재료표!$N$26</f>
        <v>3</v>
      </c>
      <c r="G39" s="264"/>
    </row>
    <row r="40" spans="1:7" ht="18.75" customHeight="1">
      <c r="A40" s="272"/>
      <c r="B40" s="252" t="s">
        <v>128</v>
      </c>
      <c r="C40" s="252"/>
      <c r="D40" s="251">
        <v>600</v>
      </c>
      <c r="E40" s="252" t="s">
        <v>127</v>
      </c>
      <c r="F40" s="253">
        <f>이형관재료표!N72</f>
        <v>9</v>
      </c>
      <c r="G40" s="264"/>
    </row>
    <row r="41" spans="1:7" ht="18.75" customHeight="1">
      <c r="A41" s="272"/>
      <c r="B41" s="252" t="s">
        <v>128</v>
      </c>
      <c r="C41" s="252"/>
      <c r="D41" s="251">
        <v>150</v>
      </c>
      <c r="E41" s="252" t="s">
        <v>127</v>
      </c>
      <c r="F41" s="253">
        <f>이형관재료표!$N$27</f>
        <v>2</v>
      </c>
      <c r="G41" s="264"/>
    </row>
    <row r="42" spans="1:7" ht="18.75" customHeight="1">
      <c r="A42" s="265"/>
      <c r="B42" s="266" t="s">
        <v>128</v>
      </c>
      <c r="C42" s="266"/>
      <c r="D42" s="267">
        <v>200</v>
      </c>
      <c r="E42" s="266" t="s">
        <v>127</v>
      </c>
      <c r="F42" s="268">
        <f>이형관재료표!$N$73</f>
        <v>27</v>
      </c>
      <c r="G42" s="269"/>
    </row>
    <row r="43" spans="1:7" ht="21.75" customHeight="1">
      <c r="A43" s="273"/>
      <c r="B43" s="273"/>
      <c r="C43" s="273"/>
      <c r="D43" s="273"/>
      <c r="E43" s="273"/>
      <c r="F43" s="273"/>
      <c r="G43" s="273"/>
    </row>
    <row r="44" spans="1:7" ht="21.75" customHeight="1">
      <c r="A44" s="274"/>
      <c r="B44" s="274"/>
      <c r="C44" s="274"/>
      <c r="D44" s="274"/>
      <c r="E44" s="274"/>
      <c r="F44" s="274"/>
      <c r="G44" s="274"/>
    </row>
    <row r="45" spans="1:7" ht="21.75" customHeight="1">
      <c r="A45" s="274"/>
      <c r="B45" s="274"/>
      <c r="C45" s="274"/>
      <c r="D45" s="274"/>
      <c r="E45" s="274"/>
      <c r="F45" s="274"/>
      <c r="G45" s="274"/>
    </row>
    <row r="46" spans="1:7" ht="21.75" customHeight="1"/>
    <row r="47" spans="1:7" ht="21.75" customHeight="1"/>
    <row r="48" spans="1:7" ht="21.75" customHeight="1"/>
    <row r="49" s="239" customFormat="1" ht="21.75" customHeight="1"/>
    <row r="50" s="239" customFormat="1" ht="21.75" customHeight="1"/>
    <row r="51" s="239" customFormat="1" ht="21.75" customHeight="1"/>
    <row r="52" s="239" customFormat="1" ht="21.75" customHeight="1"/>
    <row r="53" s="239" customFormat="1" ht="21.75" customHeight="1"/>
    <row r="54" s="239" customFormat="1" ht="21.75" customHeight="1"/>
    <row r="55" s="239" customFormat="1" ht="21.75" customHeight="1"/>
    <row r="56" s="239" customFormat="1" ht="21.75" customHeight="1"/>
    <row r="57" s="239" customFormat="1" ht="21.75" customHeight="1"/>
    <row r="58" s="239" customFormat="1" ht="21.75" customHeight="1"/>
    <row r="59" s="239" customFormat="1" ht="21.75" customHeight="1"/>
    <row r="60" s="239" customFormat="1" ht="21.75" customHeight="1"/>
    <row r="61" s="239" customFormat="1" ht="21.75" customHeight="1"/>
    <row r="62" s="239" customFormat="1" ht="21.75" customHeight="1"/>
    <row r="63" s="239" customFormat="1" ht="21.75" customHeight="1"/>
    <row r="64" s="239" customFormat="1" ht="21.75" customHeight="1"/>
    <row r="65" s="239" customFormat="1" ht="21.75" customHeight="1"/>
    <row r="66" s="239" customFormat="1" ht="21.75" customHeight="1"/>
    <row r="67" s="239" customFormat="1" ht="21.75" customHeight="1"/>
    <row r="68" s="239" customFormat="1" ht="21.75" customHeight="1"/>
    <row r="69" s="239" customFormat="1" ht="21.75" customHeight="1"/>
    <row r="70" s="239" customFormat="1" ht="21.75" customHeight="1"/>
    <row r="71" s="239" customFormat="1" ht="21.75" customHeight="1"/>
    <row r="72" s="239" customFormat="1" ht="21.75" customHeight="1"/>
    <row r="73" s="239" customFormat="1" ht="21.75" customHeight="1"/>
    <row r="74" s="239" customFormat="1" ht="21.75" customHeight="1"/>
    <row r="75" s="239" customFormat="1" ht="21.75" customHeight="1"/>
    <row r="76" s="239" customFormat="1" ht="21.75" customHeight="1"/>
    <row r="77" s="239" customFormat="1" ht="21.75" customHeight="1"/>
    <row r="78" s="239" customFormat="1" ht="21.75" customHeight="1"/>
    <row r="79" s="239" customFormat="1" ht="21.75" customHeight="1"/>
    <row r="80" s="239" customFormat="1" ht="21.75" customHeight="1"/>
    <row r="81" s="239" customFormat="1" ht="21.75" customHeight="1"/>
    <row r="82" s="239" customFormat="1" ht="21.75" customHeight="1"/>
    <row r="83" s="239" customFormat="1" ht="21.75" customHeight="1"/>
    <row r="84" s="239" customFormat="1" ht="21.75" customHeight="1"/>
    <row r="85" s="239" customFormat="1" ht="21.75" customHeight="1"/>
    <row r="86" s="239" customFormat="1" ht="21.75" customHeight="1"/>
    <row r="87" s="239" customFormat="1" ht="21.75" customHeight="1"/>
    <row r="88" s="239" customFormat="1" ht="21.75" customHeight="1"/>
    <row r="89" s="239" customFormat="1" ht="21.75" customHeight="1"/>
    <row r="90" s="239" customFormat="1" ht="21.75" customHeight="1"/>
    <row r="91" s="239" customFormat="1" ht="21.75" customHeight="1"/>
    <row r="92" s="239" customFormat="1" ht="21.75" customHeight="1"/>
    <row r="93" s="239" customFormat="1" ht="21.75" customHeight="1"/>
    <row r="94" s="239" customFormat="1" ht="21.75" customHeight="1"/>
    <row r="95" s="239" customFormat="1" ht="19.5" customHeight="1"/>
    <row r="96" s="239" customFormat="1" ht="19.5" customHeight="1"/>
    <row r="97" s="239" customFormat="1" ht="19.5" customHeight="1"/>
    <row r="98" s="239" customFormat="1" ht="19.5" customHeight="1"/>
    <row r="99" s="239" customFormat="1" ht="19.5" customHeight="1"/>
    <row r="100" s="239" customFormat="1" ht="19.5" customHeight="1"/>
    <row r="101" s="239" customFormat="1" ht="19.5" customHeight="1"/>
    <row r="102" s="239" customFormat="1" ht="19.5" customHeight="1"/>
    <row r="103" s="239" customFormat="1" ht="19.5" customHeight="1"/>
    <row r="104" s="239" customFormat="1" ht="19.5" customHeight="1"/>
    <row r="105" s="239" customFormat="1" ht="19.5" customHeight="1"/>
    <row r="106" s="239" customFormat="1" ht="19.5" customHeight="1"/>
    <row r="107" s="239" customFormat="1" ht="19.5" customHeight="1"/>
    <row r="108" s="239" customFormat="1" ht="19.5" customHeight="1"/>
    <row r="109" s="239" customFormat="1" ht="19.5" customHeight="1"/>
    <row r="110" s="239" customFormat="1" ht="19.5" customHeight="1"/>
    <row r="111" s="239" customFormat="1" ht="19.5" customHeight="1"/>
    <row r="112" s="239" customFormat="1" ht="19.5" customHeight="1"/>
    <row r="113" s="239" customFormat="1" ht="19.5" customHeight="1"/>
    <row r="114" s="239" customFormat="1" ht="19.5" customHeight="1"/>
    <row r="115" s="239" customFormat="1" ht="19.5" customHeight="1"/>
    <row r="116" s="239" customFormat="1" ht="19.5" customHeight="1"/>
    <row r="117" s="239" customFormat="1" ht="19.5" customHeight="1"/>
    <row r="118" s="239" customFormat="1" ht="19.5" customHeight="1"/>
    <row r="119" s="239" customFormat="1" ht="19.5" customHeight="1"/>
    <row r="120" s="239" customFormat="1" ht="19.5" customHeight="1"/>
    <row r="121" s="239" customFormat="1" ht="19.5" customHeight="1"/>
    <row r="122" s="239" customFormat="1" ht="19.5" customHeight="1"/>
    <row r="123" s="239" customFormat="1" ht="19.5" customHeight="1"/>
    <row r="124" s="239" customFormat="1" ht="19.5" customHeight="1"/>
    <row r="125" s="239" customFormat="1" ht="19.5" customHeight="1"/>
    <row r="126" s="239" customFormat="1" ht="19.5" customHeight="1"/>
    <row r="127" s="239" customFormat="1" ht="19.5" customHeight="1"/>
    <row r="128" s="239" customFormat="1" ht="19.5" customHeight="1"/>
    <row r="129" s="239" customFormat="1" ht="19.5" customHeight="1"/>
    <row r="130" s="239" customFormat="1" ht="19.5" customHeight="1"/>
    <row r="131" s="239" customFormat="1" ht="19.5" customHeight="1"/>
    <row r="132" s="239" customFormat="1" ht="19.5" customHeight="1"/>
    <row r="133" s="239" customFormat="1" ht="19.5" customHeight="1"/>
    <row r="134" s="239" customFormat="1" ht="19.5" customHeight="1"/>
    <row r="135" s="239" customFormat="1" ht="19.5" customHeight="1"/>
    <row r="136" s="239" customFormat="1" ht="19.5" customHeight="1"/>
    <row r="137" s="239" customFormat="1" ht="19.5" customHeight="1"/>
    <row r="138" s="239" customFormat="1" ht="19.5" customHeight="1"/>
  </sheetData>
  <mergeCells count="9">
    <mergeCell ref="A36:A42"/>
    <mergeCell ref="A34:A35"/>
    <mergeCell ref="A1:G1"/>
    <mergeCell ref="A32:B32"/>
    <mergeCell ref="A33:B33"/>
    <mergeCell ref="A30:B30"/>
    <mergeCell ref="A3:A18"/>
    <mergeCell ref="A19:A29"/>
    <mergeCell ref="A31:B31"/>
  </mergeCells>
  <phoneticPr fontId="2" type="noConversion"/>
  <printOptions horizontalCentered="1"/>
  <pageMargins left="0.47244094488188981" right="0.39370078740157483" top="0.78740157480314965" bottom="0.78740157480314965" header="0.39370078740157483" footer="0.39370078740157483"/>
  <pageSetup paperSize="9" orientation="portrait" horizontalDpi="300" r:id="rId1"/>
  <headerFooter alignWithMargins="0"/>
  <rowBreaks count="1" manualBreakCount="1">
    <brk id="35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theme="0"/>
  </sheetPr>
  <dimension ref="A1:Y77"/>
  <sheetViews>
    <sheetView topLeftCell="A37" zoomScale="115" zoomScaleNormal="115" zoomScaleSheetLayoutView="130" workbookViewId="0">
      <selection activeCell="B66" sqref="B66:B67"/>
    </sheetView>
  </sheetViews>
  <sheetFormatPr defaultRowHeight="17.100000000000001" customHeight="1"/>
  <cols>
    <col min="1" max="1" width="15.77734375" style="220" customWidth="1"/>
    <col min="2" max="2" width="10.6640625" style="220" customWidth="1"/>
    <col min="3" max="12" width="3.21875" style="220" customWidth="1"/>
    <col min="13" max="13" width="8.5546875" style="220" customWidth="1"/>
    <col min="14" max="14" width="10.21875" style="237" customWidth="1"/>
    <col min="15" max="15" width="8.88671875" style="220"/>
    <col min="16" max="24" width="3.77734375" style="220" customWidth="1"/>
    <col min="25" max="16384" width="8.88671875" style="220"/>
  </cols>
  <sheetData>
    <row r="1" spans="1:25" s="161" customFormat="1" ht="30" customHeight="1">
      <c r="A1" s="155" t="s">
        <v>0</v>
      </c>
      <c r="B1" s="156" t="s">
        <v>1</v>
      </c>
      <c r="C1" s="157"/>
      <c r="D1" s="157"/>
      <c r="E1" s="157"/>
      <c r="F1" s="157"/>
      <c r="G1" s="157"/>
      <c r="H1" s="157"/>
      <c r="I1" s="157"/>
      <c r="J1" s="157"/>
      <c r="K1" s="157"/>
      <c r="L1" s="158"/>
      <c r="M1" s="159" t="s">
        <v>11</v>
      </c>
      <c r="N1" s="160" t="s">
        <v>12</v>
      </c>
    </row>
    <row r="2" spans="1:25" s="161" customFormat="1" ht="14.25" customHeight="1">
      <c r="A2" s="162" t="s">
        <v>76</v>
      </c>
      <c r="B2" s="163"/>
      <c r="C2" s="164"/>
      <c r="D2" s="164"/>
      <c r="E2" s="164"/>
      <c r="F2" s="164"/>
      <c r="G2" s="164"/>
      <c r="H2" s="164"/>
      <c r="I2" s="165"/>
      <c r="J2" s="165"/>
      <c r="K2" s="165"/>
      <c r="L2" s="166"/>
      <c r="M2" s="165"/>
      <c r="N2" s="167"/>
    </row>
    <row r="3" spans="1:25" s="161" customFormat="1" ht="14.25" customHeight="1">
      <c r="A3" s="168" t="s">
        <v>13</v>
      </c>
      <c r="B3" s="169" t="s">
        <v>53</v>
      </c>
      <c r="C3" s="170"/>
      <c r="D3" s="170"/>
      <c r="E3" s="170"/>
      <c r="F3" s="170"/>
      <c r="G3" s="170"/>
      <c r="H3" s="170"/>
      <c r="I3" s="171"/>
      <c r="J3" s="171"/>
      <c r="K3" s="171"/>
      <c r="L3" s="172"/>
      <c r="M3" s="171"/>
      <c r="N3" s="173"/>
      <c r="P3" s="174"/>
      <c r="Q3" s="174"/>
      <c r="R3" s="174"/>
      <c r="S3" s="174"/>
      <c r="T3" s="174"/>
      <c r="U3" s="174"/>
      <c r="V3" s="174"/>
      <c r="W3" s="174"/>
      <c r="X3" s="174"/>
    </row>
    <row r="4" spans="1:25" s="161" customFormat="1" ht="14.25" customHeight="1">
      <c r="A4" s="168"/>
      <c r="B4" s="169" t="s">
        <v>19</v>
      </c>
      <c r="C4" s="170"/>
      <c r="D4" s="170"/>
      <c r="E4" s="170"/>
      <c r="F4" s="170"/>
      <c r="G4" s="170"/>
      <c r="H4" s="170"/>
      <c r="I4" s="171"/>
      <c r="J4" s="171"/>
      <c r="K4" s="171"/>
      <c r="L4" s="172"/>
      <c r="M4" s="171"/>
      <c r="N4" s="173"/>
      <c r="P4" s="174"/>
      <c r="Q4" s="174"/>
      <c r="R4" s="174"/>
      <c r="S4" s="174"/>
      <c r="T4" s="174"/>
      <c r="U4" s="174"/>
      <c r="V4" s="174"/>
      <c r="W4" s="174"/>
      <c r="X4" s="174"/>
    </row>
    <row r="5" spans="1:25" s="161" customFormat="1" ht="14.25" customHeight="1">
      <c r="A5" s="168"/>
      <c r="B5" s="175" t="s">
        <v>74</v>
      </c>
      <c r="L5" s="176"/>
      <c r="M5" s="177"/>
      <c r="N5" s="178"/>
    </row>
    <row r="6" spans="1:25" s="161" customFormat="1" ht="14.25" customHeight="1">
      <c r="A6" s="179"/>
      <c r="B6" s="175" t="s">
        <v>14</v>
      </c>
      <c r="D6" s="180">
        <f>직관!H28</f>
        <v>3889</v>
      </c>
      <c r="E6" s="180"/>
      <c r="F6" s="180"/>
      <c r="G6" s="161" t="s">
        <v>15</v>
      </c>
      <c r="K6" s="181"/>
      <c r="L6" s="176"/>
      <c r="M6" s="182"/>
      <c r="N6" s="178"/>
      <c r="Y6" s="175" t="s">
        <v>124</v>
      </c>
    </row>
    <row r="7" spans="1:25" s="161" customFormat="1" ht="14.25" customHeight="1">
      <c r="A7" s="168"/>
      <c r="B7" s="175" t="s">
        <v>122</v>
      </c>
      <c r="L7" s="176"/>
      <c r="N7" s="178"/>
      <c r="Y7" s="175" t="s">
        <v>125</v>
      </c>
    </row>
    <row r="8" spans="1:25" s="161" customFormat="1" ht="14.25" customHeight="1">
      <c r="A8" s="168"/>
      <c r="B8" s="183">
        <f>D6</f>
        <v>3889</v>
      </c>
      <c r="C8" s="184"/>
      <c r="D8" s="184"/>
      <c r="E8" s="181" t="s">
        <v>16</v>
      </c>
      <c r="F8" s="185">
        <v>6</v>
      </c>
      <c r="G8" s="185"/>
      <c r="H8" s="186"/>
      <c r="I8" s="186"/>
      <c r="J8" s="187"/>
      <c r="K8" s="187"/>
      <c r="L8" s="176" t="s">
        <v>17</v>
      </c>
      <c r="M8" s="188">
        <f>ROUNDUP(B8/F8,0)+H8</f>
        <v>649</v>
      </c>
      <c r="N8" s="178"/>
    </row>
    <row r="9" spans="1:25" s="161" customFormat="1" ht="14.25" customHeight="1">
      <c r="A9" s="168"/>
      <c r="B9" s="189"/>
      <c r="C9" s="190"/>
      <c r="D9" s="190"/>
      <c r="E9" s="181"/>
      <c r="F9" s="191"/>
      <c r="G9" s="191"/>
      <c r="H9" s="192"/>
      <c r="I9" s="192"/>
      <c r="J9" s="193"/>
      <c r="K9" s="193"/>
      <c r="L9" s="176"/>
      <c r="M9" s="188"/>
      <c r="N9" s="178"/>
    </row>
    <row r="10" spans="1:25" s="161" customFormat="1" ht="14.25" customHeight="1">
      <c r="A10" s="168"/>
      <c r="B10" s="175" t="s">
        <v>266</v>
      </c>
      <c r="C10" s="190"/>
      <c r="D10" s="190"/>
      <c r="E10" s="181"/>
      <c r="F10" s="191"/>
      <c r="G10" s="191"/>
      <c r="H10" s="192"/>
      <c r="I10" s="192"/>
      <c r="J10" s="193"/>
      <c r="K10" s="193"/>
      <c r="L10" s="176"/>
      <c r="M10" s="188"/>
      <c r="N10" s="178"/>
    </row>
    <row r="11" spans="1:25" s="161" customFormat="1" ht="14.25" customHeight="1">
      <c r="A11" s="168"/>
      <c r="B11" s="175" t="s">
        <v>14</v>
      </c>
      <c r="D11" s="180">
        <f>직관!I28</f>
        <v>53</v>
      </c>
      <c r="E11" s="180"/>
      <c r="F11" s="180"/>
      <c r="G11" s="161" t="s">
        <v>15</v>
      </c>
      <c r="K11" s="181"/>
      <c r="L11" s="176"/>
      <c r="M11" s="182"/>
      <c r="N11" s="178"/>
    </row>
    <row r="12" spans="1:25" s="161" customFormat="1" ht="14.25" customHeight="1">
      <c r="A12" s="168"/>
      <c r="B12" s="175" t="s">
        <v>126</v>
      </c>
      <c r="L12" s="176"/>
      <c r="N12" s="178"/>
    </row>
    <row r="13" spans="1:25" s="161" customFormat="1" ht="14.25" customHeight="1">
      <c r="A13" s="168"/>
      <c r="B13" s="183">
        <f>D11</f>
        <v>53</v>
      </c>
      <c r="C13" s="184"/>
      <c r="D13" s="184"/>
      <c r="E13" s="181" t="s">
        <v>16</v>
      </c>
      <c r="F13" s="185">
        <v>6</v>
      </c>
      <c r="G13" s="185"/>
      <c r="H13" s="186"/>
      <c r="I13" s="186"/>
      <c r="J13" s="187"/>
      <c r="K13" s="187"/>
      <c r="L13" s="176" t="s">
        <v>17</v>
      </c>
      <c r="M13" s="188">
        <f>ROUNDUP(B13/F13,0)+H13</f>
        <v>9</v>
      </c>
      <c r="N13" s="178"/>
    </row>
    <row r="14" spans="1:25" s="161" customFormat="1" ht="14.25" customHeight="1">
      <c r="A14" s="168"/>
      <c r="B14" s="189"/>
      <c r="C14" s="190"/>
      <c r="D14" s="190"/>
      <c r="E14" s="181"/>
      <c r="F14" s="191"/>
      <c r="G14" s="191"/>
      <c r="H14" s="192"/>
      <c r="I14" s="192"/>
      <c r="J14" s="193"/>
      <c r="K14" s="193"/>
      <c r="L14" s="176"/>
      <c r="M14" s="188"/>
      <c r="N14" s="178"/>
    </row>
    <row r="15" spans="1:25" s="161" customFormat="1" ht="14.25" customHeight="1">
      <c r="A15" s="168"/>
      <c r="B15" s="175" t="s">
        <v>265</v>
      </c>
      <c r="C15" s="190"/>
      <c r="D15" s="190"/>
      <c r="E15" s="181"/>
      <c r="F15" s="191"/>
      <c r="G15" s="191"/>
      <c r="H15" s="192"/>
      <c r="I15" s="192"/>
      <c r="J15" s="193"/>
      <c r="K15" s="193"/>
      <c r="L15" s="176"/>
      <c r="M15" s="188"/>
      <c r="N15" s="178"/>
    </row>
    <row r="16" spans="1:25" s="161" customFormat="1" ht="14.25" customHeight="1">
      <c r="A16" s="168"/>
      <c r="B16" s="175" t="s">
        <v>14</v>
      </c>
      <c r="D16" s="180">
        <f>직관!J28</f>
        <v>63</v>
      </c>
      <c r="E16" s="180"/>
      <c r="F16" s="180"/>
      <c r="G16" s="161" t="s">
        <v>15</v>
      </c>
      <c r="K16" s="181"/>
      <c r="L16" s="176"/>
      <c r="M16" s="182"/>
      <c r="N16" s="178"/>
    </row>
    <row r="17" spans="1:21" s="161" customFormat="1" ht="14.25" customHeight="1">
      <c r="A17" s="168"/>
      <c r="B17" s="175" t="s">
        <v>195</v>
      </c>
      <c r="L17" s="176"/>
      <c r="N17" s="178"/>
    </row>
    <row r="18" spans="1:21" s="161" customFormat="1" ht="14.25" customHeight="1">
      <c r="A18" s="168"/>
      <c r="B18" s="183">
        <f>D16</f>
        <v>63</v>
      </c>
      <c r="C18" s="184"/>
      <c r="D18" s="184"/>
      <c r="E18" s="181" t="s">
        <v>16</v>
      </c>
      <c r="F18" s="185">
        <v>6</v>
      </c>
      <c r="G18" s="185"/>
      <c r="H18" s="186"/>
      <c r="I18" s="186"/>
      <c r="J18" s="187"/>
      <c r="K18" s="187"/>
      <c r="L18" s="176" t="s">
        <v>17</v>
      </c>
      <c r="M18" s="188">
        <f>ROUNDUP(B18/F18,0)+H18</f>
        <v>11</v>
      </c>
      <c r="N18" s="178"/>
    </row>
    <row r="19" spans="1:21" s="161" customFormat="1" ht="14.25" customHeight="1">
      <c r="A19" s="168"/>
      <c r="B19" s="189"/>
      <c r="C19" s="190"/>
      <c r="D19" s="190"/>
      <c r="E19" s="181"/>
      <c r="F19" s="191"/>
      <c r="G19" s="191"/>
      <c r="H19" s="192"/>
      <c r="I19" s="192"/>
      <c r="J19" s="193"/>
      <c r="K19" s="193"/>
      <c r="L19" s="176"/>
      <c r="M19" s="188"/>
      <c r="N19" s="178"/>
    </row>
    <row r="20" spans="1:21" s="161" customFormat="1" ht="14.25" customHeight="1">
      <c r="A20" s="168"/>
      <c r="B20" s="169" t="s">
        <v>54</v>
      </c>
      <c r="C20" s="194"/>
      <c r="D20" s="195"/>
      <c r="E20" s="195"/>
      <c r="F20" s="195"/>
      <c r="H20" s="196"/>
      <c r="K20" s="181"/>
      <c r="L20" s="176"/>
      <c r="M20" s="197"/>
      <c r="N20" s="178"/>
    </row>
    <row r="21" spans="1:21" s="161" customFormat="1" ht="14.25" customHeight="1">
      <c r="A21" s="198"/>
      <c r="B21" s="175" t="s">
        <v>62</v>
      </c>
      <c r="D21" s="195"/>
      <c r="E21" s="195"/>
      <c r="F21" s="195"/>
      <c r="H21" s="199"/>
      <c r="K21" s="181"/>
      <c r="L21" s="176"/>
      <c r="M21" s="188"/>
      <c r="N21" s="178"/>
    </row>
    <row r="22" spans="1:21" s="161" customFormat="1" ht="14.25" customHeight="1">
      <c r="A22" s="198"/>
      <c r="B22" s="175" t="s">
        <v>74</v>
      </c>
      <c r="C22" s="194" t="s">
        <v>18</v>
      </c>
      <c r="D22" s="195"/>
      <c r="E22" s="195"/>
      <c r="F22" s="195"/>
      <c r="H22" s="199"/>
      <c r="K22" s="181"/>
      <c r="L22" s="176"/>
      <c r="M22" s="200">
        <f>M8-1</f>
        <v>648</v>
      </c>
      <c r="N22" s="178"/>
    </row>
    <row r="23" spans="1:21" s="161" customFormat="1" ht="14.25" customHeight="1">
      <c r="A23" s="198"/>
      <c r="B23" s="175" t="s">
        <v>266</v>
      </c>
      <c r="C23" s="194" t="s">
        <v>18</v>
      </c>
      <c r="D23" s="195"/>
      <c r="E23" s="195"/>
      <c r="F23" s="195"/>
      <c r="H23" s="199"/>
      <c r="K23" s="181"/>
      <c r="L23" s="176"/>
      <c r="M23" s="200">
        <f>M13-1</f>
        <v>8</v>
      </c>
      <c r="N23" s="178"/>
    </row>
    <row r="24" spans="1:21" s="161" customFormat="1" ht="14.25" customHeight="1">
      <c r="A24" s="198"/>
      <c r="B24" s="175" t="s">
        <v>265</v>
      </c>
      <c r="C24" s="194" t="s">
        <v>18</v>
      </c>
      <c r="D24" s="195"/>
      <c r="E24" s="195"/>
      <c r="F24" s="195"/>
      <c r="H24" s="199"/>
      <c r="K24" s="181"/>
      <c r="L24" s="176"/>
      <c r="M24" s="200">
        <f>M18-1</f>
        <v>10</v>
      </c>
      <c r="N24" s="178"/>
    </row>
    <row r="25" spans="1:21" s="161" customFormat="1" ht="14.25" customHeight="1">
      <c r="A25" s="198"/>
      <c r="B25" s="175"/>
      <c r="C25" s="194"/>
      <c r="D25" s="195"/>
      <c r="E25" s="195"/>
      <c r="F25" s="195"/>
      <c r="H25" s="199"/>
      <c r="K25" s="181"/>
      <c r="L25" s="176"/>
      <c r="M25" s="200"/>
      <c r="N25" s="178"/>
    </row>
    <row r="26" spans="1:21" s="161" customFormat="1" ht="14.25" customHeight="1">
      <c r="A26" s="168" t="s">
        <v>63</v>
      </c>
      <c r="B26" s="169" t="s">
        <v>53</v>
      </c>
      <c r="C26" s="201"/>
      <c r="D26" s="201"/>
      <c r="E26" s="201"/>
      <c r="F26" s="201"/>
      <c r="G26" s="201"/>
      <c r="H26" s="201"/>
      <c r="L26" s="202"/>
      <c r="M26" s="203"/>
      <c r="N26" s="178"/>
    </row>
    <row r="27" spans="1:21" s="161" customFormat="1" ht="14.25" customHeight="1">
      <c r="A27" s="168"/>
      <c r="B27" s="169" t="s">
        <v>19</v>
      </c>
      <c r="C27" s="201"/>
      <c r="D27" s="201"/>
      <c r="E27" s="201"/>
      <c r="F27" s="201"/>
      <c r="G27" s="201"/>
      <c r="H27" s="201"/>
      <c r="L27" s="202"/>
      <c r="M27" s="203"/>
      <c r="N27" s="178"/>
    </row>
    <row r="28" spans="1:21" s="205" customFormat="1" ht="14.25" customHeight="1">
      <c r="A28" s="168"/>
      <c r="B28" s="175" t="s">
        <v>74</v>
      </c>
      <c r="C28" s="184">
        <f>D6</f>
        <v>3889</v>
      </c>
      <c r="D28" s="184"/>
      <c r="E28" s="184"/>
      <c r="F28" s="181" t="s">
        <v>16</v>
      </c>
      <c r="G28" s="185">
        <v>6</v>
      </c>
      <c r="H28" s="185"/>
      <c r="I28" s="161"/>
      <c r="J28" s="161"/>
      <c r="K28" s="181"/>
      <c r="L28" s="176" t="s">
        <v>17</v>
      </c>
      <c r="M28" s="204">
        <f>ROUNDUP(C28/G28,0)</f>
        <v>649</v>
      </c>
      <c r="N28" s="178"/>
      <c r="O28" s="161"/>
      <c r="P28" s="161"/>
      <c r="Q28" s="161"/>
      <c r="R28" s="161"/>
      <c r="S28" s="161"/>
      <c r="T28" s="161"/>
      <c r="U28" s="161"/>
    </row>
    <row r="29" spans="1:21" s="205" customFormat="1" ht="14.25" customHeight="1">
      <c r="A29" s="168"/>
      <c r="B29" s="175" t="s">
        <v>266</v>
      </c>
      <c r="C29" s="184">
        <f>D11</f>
        <v>53</v>
      </c>
      <c r="D29" s="184"/>
      <c r="E29" s="184"/>
      <c r="F29" s="181" t="s">
        <v>16</v>
      </c>
      <c r="G29" s="185">
        <v>6</v>
      </c>
      <c r="H29" s="185"/>
      <c r="I29" s="161"/>
      <c r="J29" s="161"/>
      <c r="K29" s="181"/>
      <c r="L29" s="176" t="s">
        <v>17</v>
      </c>
      <c r="M29" s="204">
        <f>ROUNDUP(C29/G29,0)</f>
        <v>9</v>
      </c>
      <c r="N29" s="178"/>
      <c r="O29" s="161"/>
      <c r="P29" s="161"/>
      <c r="Q29" s="161"/>
      <c r="R29" s="161"/>
      <c r="S29" s="161"/>
      <c r="T29" s="161"/>
      <c r="U29" s="161"/>
    </row>
    <row r="30" spans="1:21" s="205" customFormat="1" ht="14.25" customHeight="1">
      <c r="A30" s="168"/>
      <c r="B30" s="175" t="s">
        <v>265</v>
      </c>
      <c r="C30" s="184">
        <f>D16</f>
        <v>63</v>
      </c>
      <c r="D30" s="184"/>
      <c r="E30" s="184"/>
      <c r="F30" s="181" t="s">
        <v>16</v>
      </c>
      <c r="G30" s="185">
        <v>6</v>
      </c>
      <c r="H30" s="185"/>
      <c r="I30" s="161"/>
      <c r="J30" s="161"/>
      <c r="K30" s="181"/>
      <c r="L30" s="176" t="s">
        <v>17</v>
      </c>
      <c r="M30" s="204">
        <f>ROUNDUP(C30/G30,0)</f>
        <v>11</v>
      </c>
      <c r="N30" s="178"/>
      <c r="O30" s="161"/>
      <c r="P30" s="161"/>
      <c r="Q30" s="161"/>
      <c r="R30" s="161"/>
      <c r="S30" s="161"/>
      <c r="T30" s="161"/>
      <c r="U30" s="161"/>
    </row>
    <row r="31" spans="1:21" s="161" customFormat="1" ht="14.25" customHeight="1">
      <c r="A31" s="198"/>
      <c r="B31" s="175"/>
      <c r="C31" s="194"/>
      <c r="D31" s="195"/>
      <c r="E31" s="195"/>
      <c r="F31" s="195"/>
      <c r="H31" s="199"/>
      <c r="K31" s="181"/>
      <c r="L31" s="176"/>
      <c r="M31" s="204"/>
      <c r="N31" s="178"/>
    </row>
    <row r="32" spans="1:21" s="161" customFormat="1" ht="14.25" customHeight="1">
      <c r="A32" s="168" t="s">
        <v>64</v>
      </c>
      <c r="B32" s="169" t="s">
        <v>53</v>
      </c>
      <c r="C32" s="201"/>
      <c r="D32" s="201"/>
      <c r="E32" s="201"/>
      <c r="F32" s="201"/>
      <c r="G32" s="201"/>
      <c r="H32" s="201"/>
      <c r="L32" s="202"/>
      <c r="M32" s="203"/>
      <c r="N32" s="178"/>
    </row>
    <row r="33" spans="1:21" s="161" customFormat="1" ht="14.25" customHeight="1">
      <c r="A33" s="168"/>
      <c r="B33" s="169" t="s">
        <v>19</v>
      </c>
      <c r="C33" s="201"/>
      <c r="D33" s="201"/>
      <c r="E33" s="201"/>
      <c r="F33" s="201"/>
      <c r="G33" s="201"/>
      <c r="H33" s="201"/>
      <c r="L33" s="202"/>
      <c r="M33" s="203"/>
      <c r="N33" s="178"/>
    </row>
    <row r="34" spans="1:21" s="161" customFormat="1" ht="14.25" customHeight="1">
      <c r="A34" s="168"/>
      <c r="B34" s="175" t="s">
        <v>74</v>
      </c>
      <c r="C34" s="184">
        <f>C28</f>
        <v>3889</v>
      </c>
      <c r="D34" s="184"/>
      <c r="E34" s="184"/>
      <c r="F34" s="181" t="s">
        <v>16</v>
      </c>
      <c r="G34" s="185">
        <v>6</v>
      </c>
      <c r="H34" s="185"/>
      <c r="K34" s="181"/>
      <c r="L34" s="176" t="s">
        <v>17</v>
      </c>
      <c r="M34" s="204">
        <f>M22</f>
        <v>648</v>
      </c>
      <c r="N34" s="178"/>
    </row>
    <row r="35" spans="1:21" s="161" customFormat="1" ht="14.25" customHeight="1">
      <c r="A35" s="168"/>
      <c r="B35" s="175" t="s">
        <v>266</v>
      </c>
      <c r="C35" s="184">
        <f t="shared" ref="C35:C36" si="0">C29</f>
        <v>53</v>
      </c>
      <c r="D35" s="184"/>
      <c r="E35" s="184"/>
      <c r="F35" s="181" t="s">
        <v>16</v>
      </c>
      <c r="G35" s="185">
        <v>6</v>
      </c>
      <c r="H35" s="185"/>
      <c r="K35" s="181"/>
      <c r="L35" s="176" t="s">
        <v>17</v>
      </c>
      <c r="M35" s="204">
        <f>ROUNDUP(C35/G35,0)</f>
        <v>9</v>
      </c>
      <c r="N35" s="178"/>
    </row>
    <row r="36" spans="1:21" s="161" customFormat="1" ht="14.25" customHeight="1">
      <c r="A36" s="168"/>
      <c r="B36" s="175" t="s">
        <v>265</v>
      </c>
      <c r="C36" s="184">
        <f t="shared" si="0"/>
        <v>63</v>
      </c>
      <c r="D36" s="184"/>
      <c r="E36" s="184"/>
      <c r="F36" s="181" t="s">
        <v>16</v>
      </c>
      <c r="G36" s="185">
        <v>6</v>
      </c>
      <c r="H36" s="185"/>
      <c r="K36" s="181"/>
      <c r="L36" s="176" t="s">
        <v>17</v>
      </c>
      <c r="M36" s="204">
        <f>ROUNDUP(C36/G36,0)</f>
        <v>11</v>
      </c>
      <c r="N36" s="178"/>
    </row>
    <row r="37" spans="1:21" s="161" customFormat="1" ht="14.25" customHeight="1">
      <c r="A37" s="168"/>
      <c r="B37" s="175"/>
      <c r="C37" s="190"/>
      <c r="D37" s="190"/>
      <c r="E37" s="190"/>
      <c r="F37" s="181"/>
      <c r="G37" s="191"/>
      <c r="H37" s="191"/>
      <c r="K37" s="181"/>
      <c r="L37" s="176"/>
      <c r="M37" s="204"/>
      <c r="N37" s="178"/>
    </row>
    <row r="38" spans="1:21" s="161" customFormat="1" ht="14.25" customHeight="1">
      <c r="A38" s="168" t="s">
        <v>224</v>
      </c>
      <c r="B38" s="175" t="s">
        <v>74</v>
      </c>
      <c r="C38" s="206" t="s">
        <v>231</v>
      </c>
      <c r="D38" s="206"/>
      <c r="E38" s="181"/>
      <c r="F38" s="206"/>
      <c r="G38" s="206"/>
      <c r="H38" s="207"/>
      <c r="L38" s="202" t="s">
        <v>27</v>
      </c>
      <c r="M38" s="208">
        <f>수량집계표!F3+수량집계표!F7</f>
        <v>779</v>
      </c>
      <c r="N38" s="178"/>
    </row>
    <row r="39" spans="1:21" s="161" customFormat="1" ht="14.25" customHeight="1">
      <c r="A39" s="168"/>
      <c r="B39" s="175"/>
      <c r="C39" s="209"/>
      <c r="D39" s="209"/>
      <c r="E39" s="181"/>
      <c r="F39" s="209"/>
      <c r="G39" s="209"/>
      <c r="H39" s="207"/>
      <c r="L39" s="202"/>
      <c r="M39" s="208"/>
      <c r="N39" s="178"/>
    </row>
    <row r="40" spans="1:21" s="161" customFormat="1" ht="14.25" customHeight="1">
      <c r="A40" s="210"/>
      <c r="B40" s="211"/>
      <c r="C40" s="212"/>
      <c r="D40" s="212"/>
      <c r="E40" s="213"/>
      <c r="F40" s="212"/>
      <c r="G40" s="212"/>
      <c r="H40" s="214"/>
      <c r="I40" s="215"/>
      <c r="J40" s="215"/>
      <c r="K40" s="215"/>
      <c r="L40" s="216"/>
      <c r="M40" s="217"/>
      <c r="N40" s="218"/>
    </row>
    <row r="41" spans="1:21" s="161" customFormat="1" ht="14.25" customHeight="1">
      <c r="A41" s="162" t="s">
        <v>85</v>
      </c>
      <c r="B41" s="163"/>
      <c r="C41" s="164"/>
      <c r="D41" s="164"/>
      <c r="E41" s="164"/>
      <c r="F41" s="164"/>
      <c r="G41" s="164"/>
      <c r="H41" s="164"/>
      <c r="I41" s="165"/>
      <c r="J41" s="165"/>
      <c r="K41" s="165"/>
      <c r="L41" s="166"/>
      <c r="M41" s="165"/>
      <c r="N41" s="167"/>
    </row>
    <row r="42" spans="1:21" s="161" customFormat="1" ht="14.25" customHeight="1">
      <c r="A42" s="198"/>
      <c r="B42" s="219"/>
      <c r="C42" s="170"/>
      <c r="D42" s="170"/>
      <c r="E42" s="170"/>
      <c r="F42" s="170"/>
      <c r="G42" s="170"/>
      <c r="H42" s="170"/>
      <c r="I42" s="171"/>
      <c r="J42" s="171"/>
      <c r="K42" s="171"/>
      <c r="L42" s="172"/>
      <c r="M42" s="171"/>
      <c r="N42" s="173"/>
    </row>
    <row r="43" spans="1:21" ht="14.25" customHeight="1">
      <c r="A43" s="168" t="s">
        <v>13</v>
      </c>
      <c r="B43" s="169" t="s">
        <v>75</v>
      </c>
      <c r="C43" s="170"/>
      <c r="D43" s="170"/>
      <c r="E43" s="170"/>
      <c r="F43" s="170"/>
      <c r="G43" s="170"/>
      <c r="H43" s="170"/>
      <c r="I43" s="171"/>
      <c r="J43" s="171"/>
      <c r="K43" s="171"/>
      <c r="L43" s="172"/>
      <c r="M43" s="171"/>
      <c r="N43" s="173"/>
      <c r="O43" s="161"/>
      <c r="P43" s="161"/>
      <c r="Q43" s="161"/>
      <c r="R43" s="161"/>
      <c r="S43" s="161"/>
      <c r="T43" s="161"/>
      <c r="U43" s="161"/>
    </row>
    <row r="44" spans="1:21" s="161" customFormat="1" ht="14.25" customHeight="1">
      <c r="A44" s="168"/>
      <c r="B44" s="169" t="s">
        <v>77</v>
      </c>
      <c r="C44" s="190"/>
      <c r="D44" s="190"/>
      <c r="F44" s="191"/>
      <c r="G44" s="191"/>
      <c r="H44" s="192"/>
      <c r="I44" s="192"/>
      <c r="J44" s="193"/>
      <c r="K44" s="193"/>
      <c r="L44" s="176"/>
      <c r="M44" s="188"/>
      <c r="N44" s="173"/>
    </row>
    <row r="45" spans="1:21" s="161" customFormat="1" ht="14.25" customHeight="1">
      <c r="A45" s="168"/>
      <c r="B45" s="175" t="s">
        <v>74</v>
      </c>
      <c r="L45" s="176"/>
      <c r="M45" s="177"/>
      <c r="N45" s="178"/>
    </row>
    <row r="46" spans="1:21" s="161" customFormat="1" ht="14.25" customHeight="1">
      <c r="A46" s="179"/>
      <c r="B46" s="175" t="s">
        <v>14</v>
      </c>
      <c r="D46" s="180">
        <f>직관!K28</f>
        <v>279</v>
      </c>
      <c r="E46" s="180"/>
      <c r="F46" s="180"/>
      <c r="G46" s="161" t="s">
        <v>15</v>
      </c>
      <c r="K46" s="181"/>
      <c r="L46" s="176"/>
      <c r="M46" s="182"/>
      <c r="N46" s="178"/>
    </row>
    <row r="47" spans="1:21" s="161" customFormat="1" ht="14.25" customHeight="1">
      <c r="A47" s="168"/>
      <c r="B47" s="175" t="s">
        <v>56</v>
      </c>
      <c r="L47" s="176"/>
      <c r="N47" s="178"/>
    </row>
    <row r="48" spans="1:21" s="161" customFormat="1" ht="14.25" customHeight="1">
      <c r="A48" s="168"/>
      <c r="B48" s="183">
        <f>D46</f>
        <v>279</v>
      </c>
      <c r="C48" s="184"/>
      <c r="D48" s="184"/>
      <c r="E48" s="181" t="s">
        <v>16</v>
      </c>
      <c r="F48" s="185">
        <v>6</v>
      </c>
      <c r="G48" s="185"/>
      <c r="H48" s="186"/>
      <c r="I48" s="186"/>
      <c r="J48" s="187"/>
      <c r="K48" s="187"/>
      <c r="L48" s="176" t="s">
        <v>17</v>
      </c>
      <c r="M48" s="188">
        <f>ROUNDUP(B48/F48,0)</f>
        <v>47</v>
      </c>
      <c r="N48" s="178"/>
    </row>
    <row r="49" spans="1:14" s="161" customFormat="1" ht="14.25" customHeight="1">
      <c r="A49" s="168"/>
      <c r="B49" s="189"/>
      <c r="C49" s="190"/>
      <c r="D49" s="190"/>
      <c r="E49" s="181"/>
      <c r="F49" s="191"/>
      <c r="G49" s="191"/>
      <c r="H49" s="192"/>
      <c r="I49" s="192"/>
      <c r="J49" s="193"/>
      <c r="K49" s="193"/>
      <c r="L49" s="176"/>
      <c r="M49" s="188"/>
      <c r="N49" s="178"/>
    </row>
    <row r="50" spans="1:14" s="161" customFormat="1" ht="14.25" customHeight="1">
      <c r="A50" s="221"/>
      <c r="B50" s="175"/>
      <c r="C50" s="194"/>
      <c r="D50" s="195"/>
      <c r="E50" s="195"/>
      <c r="F50" s="195"/>
      <c r="H50" s="199"/>
      <c r="K50" s="181"/>
      <c r="L50" s="176"/>
      <c r="M50" s="200"/>
      <c r="N50" s="222"/>
    </row>
    <row r="51" spans="1:14" s="161" customFormat="1" ht="14.25" customHeight="1">
      <c r="A51" s="168" t="s">
        <v>65</v>
      </c>
      <c r="B51" s="169" t="s">
        <v>75</v>
      </c>
      <c r="C51" s="201"/>
      <c r="D51" s="201"/>
      <c r="E51" s="201"/>
      <c r="F51" s="201"/>
      <c r="G51" s="201"/>
      <c r="H51" s="201"/>
      <c r="L51" s="202"/>
      <c r="M51" s="203"/>
      <c r="N51" s="178"/>
    </row>
    <row r="52" spans="1:14" s="161" customFormat="1" ht="14.25" customHeight="1">
      <c r="A52" s="168"/>
      <c r="B52" s="169" t="s">
        <v>60</v>
      </c>
      <c r="C52" s="194"/>
      <c r="D52" s="223"/>
      <c r="E52" s="223"/>
      <c r="F52" s="181"/>
      <c r="G52" s="199"/>
      <c r="H52" s="199"/>
      <c r="L52" s="176"/>
      <c r="M52" s="204"/>
      <c r="N52" s="178"/>
    </row>
    <row r="53" spans="1:14" s="161" customFormat="1" ht="14.25" customHeight="1">
      <c r="A53" s="168"/>
      <c r="B53" s="175" t="s">
        <v>57</v>
      </c>
      <c r="C53" s="184">
        <f>B48</f>
        <v>279</v>
      </c>
      <c r="D53" s="184"/>
      <c r="E53" s="184"/>
      <c r="F53" s="161" t="s">
        <v>16</v>
      </c>
      <c r="G53" s="185">
        <v>6</v>
      </c>
      <c r="H53" s="185"/>
      <c r="K53" s="181"/>
      <c r="L53" s="176" t="s">
        <v>17</v>
      </c>
      <c r="M53" s="204">
        <f>ROUNDUP(C53/G53,0)</f>
        <v>47</v>
      </c>
      <c r="N53" s="178"/>
    </row>
    <row r="54" spans="1:14" s="161" customFormat="1" ht="14.25" customHeight="1">
      <c r="A54" s="168"/>
      <c r="B54" s="175"/>
      <c r="C54" s="190"/>
      <c r="D54" s="190"/>
      <c r="E54" s="190"/>
      <c r="G54" s="191"/>
      <c r="H54" s="191"/>
      <c r="K54" s="181"/>
      <c r="L54" s="176"/>
      <c r="M54" s="204"/>
      <c r="N54" s="178"/>
    </row>
    <row r="55" spans="1:14" s="161" customFormat="1" ht="14.25" customHeight="1">
      <c r="A55" s="168" t="s">
        <v>66</v>
      </c>
      <c r="B55" s="169" t="s">
        <v>75</v>
      </c>
      <c r="C55" s="201"/>
      <c r="D55" s="201"/>
      <c r="E55" s="201"/>
      <c r="F55" s="201"/>
      <c r="G55" s="201"/>
      <c r="H55" s="201"/>
      <c r="L55" s="202"/>
      <c r="M55" s="203"/>
      <c r="N55" s="178"/>
    </row>
    <row r="56" spans="1:14" s="161" customFormat="1" ht="14.25" customHeight="1">
      <c r="A56" s="198"/>
      <c r="B56" s="169" t="s">
        <v>86</v>
      </c>
      <c r="C56" s="194"/>
      <c r="D56" s="223"/>
      <c r="E56" s="223"/>
      <c r="F56" s="181"/>
      <c r="G56" s="199"/>
      <c r="H56" s="199"/>
      <c r="L56" s="176"/>
      <c r="M56" s="204"/>
      <c r="N56" s="178"/>
    </row>
    <row r="57" spans="1:14" s="161" customFormat="1" ht="14.25" customHeight="1">
      <c r="A57" s="198"/>
      <c r="B57" s="175" t="s">
        <v>57</v>
      </c>
      <c r="C57" s="184">
        <f>C53</f>
        <v>279</v>
      </c>
      <c r="D57" s="184"/>
      <c r="E57" s="184"/>
      <c r="F57" s="161" t="s">
        <v>16</v>
      </c>
      <c r="G57" s="185">
        <v>3</v>
      </c>
      <c r="H57" s="185"/>
      <c r="K57" s="181"/>
      <c r="L57" s="176" t="s">
        <v>17</v>
      </c>
      <c r="M57" s="204">
        <f>ROUNDUP(C57/G57,0)-1</f>
        <v>92</v>
      </c>
      <c r="N57" s="178"/>
    </row>
    <row r="58" spans="1:14" s="161" customFormat="1" ht="14.25" customHeight="1">
      <c r="A58" s="198"/>
      <c r="B58" s="175"/>
      <c r="C58" s="190"/>
      <c r="D58" s="190"/>
      <c r="E58" s="190"/>
      <c r="G58" s="191"/>
      <c r="H58" s="191"/>
      <c r="K58" s="181"/>
      <c r="L58" s="176"/>
      <c r="M58" s="204"/>
      <c r="N58" s="178"/>
    </row>
    <row r="59" spans="1:14" s="161" customFormat="1" ht="14.25" customHeight="1">
      <c r="A59" s="198"/>
      <c r="B59" s="169" t="s">
        <v>87</v>
      </c>
      <c r="C59" s="194"/>
      <c r="D59" s="223"/>
      <c r="E59" s="223"/>
      <c r="F59" s="181"/>
      <c r="G59" s="199"/>
      <c r="H59" s="199"/>
      <c r="L59" s="176"/>
      <c r="M59" s="204"/>
      <c r="N59" s="178"/>
    </row>
    <row r="60" spans="1:14" s="161" customFormat="1" ht="14.25" customHeight="1">
      <c r="A60" s="198"/>
      <c r="B60" s="175" t="s">
        <v>57</v>
      </c>
      <c r="C60" s="184">
        <f>C57</f>
        <v>279</v>
      </c>
      <c r="D60" s="184"/>
      <c r="E60" s="184"/>
      <c r="F60" s="161" t="s">
        <v>16</v>
      </c>
      <c r="G60" s="185">
        <v>3</v>
      </c>
      <c r="H60" s="185"/>
      <c r="K60" s="181"/>
      <c r="L60" s="176" t="s">
        <v>17</v>
      </c>
      <c r="M60" s="204">
        <f>ROUNDUP(C60/G60,0)-1</f>
        <v>92</v>
      </c>
      <c r="N60" s="178"/>
    </row>
    <row r="61" spans="1:14" s="161" customFormat="1" ht="14.25" customHeight="1">
      <c r="A61" s="198"/>
      <c r="B61" s="175"/>
      <c r="C61" s="190"/>
      <c r="D61" s="190"/>
      <c r="E61" s="190"/>
      <c r="G61" s="191"/>
      <c r="H61" s="191"/>
      <c r="K61" s="181"/>
      <c r="L61" s="176"/>
      <c r="M61" s="204"/>
      <c r="N61" s="178"/>
    </row>
    <row r="62" spans="1:14" s="161" customFormat="1" ht="14.25" customHeight="1">
      <c r="A62" s="198"/>
      <c r="B62" s="169" t="s">
        <v>88</v>
      </c>
      <c r="C62" s="194"/>
      <c r="D62" s="223"/>
      <c r="E62" s="223"/>
      <c r="F62" s="181"/>
      <c r="G62" s="199"/>
      <c r="H62" s="199"/>
      <c r="L62" s="176"/>
      <c r="M62" s="204"/>
      <c r="N62" s="178"/>
    </row>
    <row r="63" spans="1:14" s="161" customFormat="1" ht="14.25" customHeight="1">
      <c r="A63" s="198"/>
      <c r="B63" s="175" t="s">
        <v>57</v>
      </c>
      <c r="C63" s="184">
        <f>M48</f>
        <v>47</v>
      </c>
      <c r="D63" s="184"/>
      <c r="E63" s="184"/>
      <c r="F63" s="161" t="s">
        <v>16</v>
      </c>
      <c r="G63" s="185">
        <v>2</v>
      </c>
      <c r="H63" s="185"/>
      <c r="I63" s="161" t="s">
        <v>236</v>
      </c>
      <c r="J63" s="161">
        <v>4</v>
      </c>
      <c r="K63" s="181"/>
      <c r="L63" s="176" t="s">
        <v>17</v>
      </c>
      <c r="M63" s="204">
        <f>ROUNDUP(C63/G63,0)+4</f>
        <v>28</v>
      </c>
      <c r="N63" s="178"/>
    </row>
    <row r="64" spans="1:14" s="161" customFormat="1" ht="14.25" customHeight="1">
      <c r="A64" s="198"/>
      <c r="B64" s="175"/>
      <c r="C64" s="194"/>
      <c r="D64" s="195"/>
      <c r="E64" s="195"/>
      <c r="F64" s="195"/>
      <c r="H64" s="199"/>
      <c r="K64" s="181"/>
      <c r="L64" s="176"/>
      <c r="M64" s="200"/>
      <c r="N64" s="178"/>
    </row>
    <row r="65" spans="1:21" s="161" customFormat="1" ht="14.25" customHeight="1">
      <c r="A65" s="179" t="s">
        <v>225</v>
      </c>
      <c r="B65" s="224" t="s">
        <v>21</v>
      </c>
      <c r="C65" s="207"/>
      <c r="D65" s="207"/>
      <c r="E65" s="207"/>
      <c r="F65" s="207"/>
      <c r="G65" s="207"/>
      <c r="H65" s="207"/>
      <c r="L65" s="202"/>
      <c r="M65" s="203"/>
      <c r="N65" s="178"/>
    </row>
    <row r="66" spans="1:21" s="161" customFormat="1" ht="14.25" customHeight="1">
      <c r="A66" s="198"/>
      <c r="B66" s="175" t="s">
        <v>57</v>
      </c>
      <c r="C66" s="206"/>
      <c r="D66" s="206"/>
      <c r="E66" s="181"/>
      <c r="F66" s="206"/>
      <c r="G66" s="206"/>
      <c r="H66" s="207"/>
      <c r="L66" s="202" t="s">
        <v>27</v>
      </c>
      <c r="M66" s="208">
        <f>M57</f>
        <v>92</v>
      </c>
      <c r="N66" s="178"/>
    </row>
    <row r="67" spans="1:21" s="161" customFormat="1" ht="14.25" customHeight="1">
      <c r="A67" s="198"/>
      <c r="B67" s="175"/>
      <c r="C67" s="209"/>
      <c r="D67" s="209"/>
      <c r="E67" s="181"/>
      <c r="F67" s="209"/>
      <c r="G67" s="209"/>
      <c r="H67" s="207"/>
      <c r="L67" s="202"/>
      <c r="M67" s="208"/>
      <c r="N67" s="178"/>
    </row>
    <row r="68" spans="1:21" s="161" customFormat="1" ht="14.25" customHeight="1">
      <c r="A68" s="225" t="s">
        <v>251</v>
      </c>
      <c r="B68" s="226" t="s">
        <v>255</v>
      </c>
      <c r="C68" s="227">
        <v>2</v>
      </c>
      <c r="D68" s="54" t="s">
        <v>252</v>
      </c>
      <c r="E68" s="209" t="s">
        <v>253</v>
      </c>
      <c r="F68" s="54" t="s">
        <v>252</v>
      </c>
      <c r="G68" s="228">
        <v>0.8</v>
      </c>
      <c r="H68" s="228"/>
      <c r="I68" s="81" t="s">
        <v>252</v>
      </c>
      <c r="J68" s="229">
        <f>M57</f>
        <v>92</v>
      </c>
      <c r="K68" s="229"/>
      <c r="L68" s="230" t="s">
        <v>254</v>
      </c>
      <c r="M68" s="231">
        <f>ROUNDUP((C68*PI()*G68*J68),2)</f>
        <v>462.45</v>
      </c>
      <c r="N68" s="178"/>
    </row>
    <row r="69" spans="1:21" s="161" customFormat="1" ht="14.25" customHeight="1">
      <c r="A69" s="198"/>
      <c r="B69" s="175"/>
      <c r="C69" s="209"/>
      <c r="D69" s="209"/>
      <c r="E69" s="181"/>
      <c r="F69" s="209"/>
      <c r="G69" s="209"/>
      <c r="H69" s="207"/>
      <c r="L69" s="202"/>
      <c r="M69" s="208"/>
      <c r="N69" s="178"/>
    </row>
    <row r="70" spans="1:21" s="161" customFormat="1" ht="14.25" customHeight="1">
      <c r="A70" s="232"/>
      <c r="B70" s="211"/>
      <c r="C70" s="233"/>
      <c r="D70" s="233"/>
      <c r="E70" s="233"/>
      <c r="F70" s="213"/>
      <c r="G70" s="234"/>
      <c r="H70" s="234"/>
      <c r="I70" s="215"/>
      <c r="J70" s="215"/>
      <c r="K70" s="213"/>
      <c r="L70" s="235"/>
      <c r="M70" s="236"/>
      <c r="N70" s="218"/>
    </row>
    <row r="71" spans="1:21" s="161" customFormat="1" ht="13.5" customHeight="1">
      <c r="A71" s="220"/>
      <c r="B71" s="220"/>
      <c r="C71" s="220"/>
      <c r="D71" s="220"/>
      <c r="E71" s="220"/>
      <c r="F71" s="220"/>
      <c r="G71" s="220"/>
      <c r="H71" s="220"/>
      <c r="I71" s="220"/>
      <c r="J71" s="220"/>
      <c r="K71" s="220"/>
      <c r="L71" s="220"/>
      <c r="M71" s="220"/>
      <c r="N71" s="237"/>
      <c r="O71" s="220"/>
      <c r="Q71" s="220"/>
      <c r="R71" s="220"/>
      <c r="S71" s="220"/>
      <c r="T71" s="220"/>
      <c r="U71" s="220"/>
    </row>
    <row r="72" spans="1:21" s="161" customFormat="1" ht="13.5" customHeight="1">
      <c r="A72" s="220"/>
      <c r="B72" s="220"/>
      <c r="C72" s="220"/>
      <c r="D72" s="220"/>
      <c r="E72" s="220"/>
      <c r="F72" s="220"/>
      <c r="G72" s="220"/>
      <c r="H72" s="220"/>
      <c r="I72" s="220"/>
      <c r="J72" s="220"/>
      <c r="K72" s="220"/>
      <c r="L72" s="220"/>
      <c r="M72" s="220"/>
      <c r="N72" s="237"/>
      <c r="O72" s="220"/>
      <c r="Q72" s="220"/>
      <c r="R72" s="220"/>
      <c r="S72" s="220"/>
      <c r="T72" s="220"/>
      <c r="U72" s="220"/>
    </row>
    <row r="73" spans="1:21" s="161" customFormat="1" ht="13.5" customHeight="1">
      <c r="A73" s="220"/>
      <c r="B73" s="220"/>
      <c r="C73" s="220"/>
      <c r="D73" s="220"/>
      <c r="E73" s="220"/>
      <c r="F73" s="220"/>
      <c r="G73" s="220"/>
      <c r="H73" s="220"/>
      <c r="I73" s="220"/>
      <c r="J73" s="220"/>
      <c r="K73" s="220"/>
      <c r="L73" s="220"/>
      <c r="M73" s="220"/>
      <c r="N73" s="237"/>
      <c r="O73" s="220"/>
      <c r="Q73" s="220"/>
      <c r="R73" s="220"/>
      <c r="S73" s="220"/>
      <c r="T73" s="220"/>
      <c r="U73" s="220"/>
    </row>
    <row r="74" spans="1:21" ht="13.5" customHeight="1">
      <c r="P74" s="161"/>
    </row>
    <row r="75" spans="1:21" ht="13.5" customHeight="1">
      <c r="P75" s="161"/>
    </row>
    <row r="76" spans="1:21" ht="13.5" customHeight="1">
      <c r="P76" s="161"/>
    </row>
    <row r="77" spans="1:21" ht="13.5" customHeight="1">
      <c r="P77" s="161"/>
    </row>
  </sheetData>
  <mergeCells count="42">
    <mergeCell ref="G68:H68"/>
    <mergeCell ref="J68:K68"/>
    <mergeCell ref="D6:F6"/>
    <mergeCell ref="B8:D8"/>
    <mergeCell ref="F8:G8"/>
    <mergeCell ref="H8:K8"/>
    <mergeCell ref="C38:D38"/>
    <mergeCell ref="F38:G38"/>
    <mergeCell ref="C28:E28"/>
    <mergeCell ref="G28:H28"/>
    <mergeCell ref="C34:E34"/>
    <mergeCell ref="G34:H34"/>
    <mergeCell ref="D11:F11"/>
    <mergeCell ref="B13:D13"/>
    <mergeCell ref="D46:F46"/>
    <mergeCell ref="F48:G48"/>
    <mergeCell ref="C57:E57"/>
    <mergeCell ref="G57:H57"/>
    <mergeCell ref="C53:E53"/>
    <mergeCell ref="G53:H53"/>
    <mergeCell ref="H48:K48"/>
    <mergeCell ref="B48:D48"/>
    <mergeCell ref="F13:G13"/>
    <mergeCell ref="H13:K13"/>
    <mergeCell ref="D16:F16"/>
    <mergeCell ref="B18:D18"/>
    <mergeCell ref="F18:G18"/>
    <mergeCell ref="H18:K18"/>
    <mergeCell ref="C60:E60"/>
    <mergeCell ref="G60:H60"/>
    <mergeCell ref="C63:E63"/>
    <mergeCell ref="G63:H63"/>
    <mergeCell ref="C66:D66"/>
    <mergeCell ref="F66:G66"/>
    <mergeCell ref="C35:E35"/>
    <mergeCell ref="G35:H35"/>
    <mergeCell ref="C36:E36"/>
    <mergeCell ref="G36:H36"/>
    <mergeCell ref="C29:E29"/>
    <mergeCell ref="G29:H29"/>
    <mergeCell ref="C30:E30"/>
    <mergeCell ref="G30:H30"/>
  </mergeCells>
  <phoneticPr fontId="2" type="noConversion"/>
  <printOptions horizontalCentered="1"/>
  <pageMargins left="0.47244094488188981" right="0.39370078740157483" top="0.78740157480314965" bottom="0.78740157480314965" header="0.39370078740157483" footer="0.39370078740157483"/>
  <pageSetup paperSize="9" orientation="portrait" r:id="rId1"/>
  <headerFooter alignWithMargins="0"/>
  <rowBreaks count="1" manualBreakCount="1">
    <brk id="40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O100"/>
  <sheetViews>
    <sheetView zoomScale="130" zoomScaleNormal="130" zoomScaleSheetLayoutView="130" workbookViewId="0">
      <pane ySplit="3" topLeftCell="A59" activePane="bottomLeft" state="frozen"/>
      <selection activeCell="H24" sqref="H24"/>
      <selection pane="bottomLeft" activeCell="D76" sqref="D76"/>
    </sheetView>
  </sheetViews>
  <sheetFormatPr defaultRowHeight="13.5"/>
  <cols>
    <col min="1" max="1" width="16.77734375" style="141" customWidth="1"/>
    <col min="2" max="2" width="15.77734375" style="141" customWidth="1"/>
    <col min="3" max="3" width="6.77734375" style="141" customWidth="1"/>
    <col min="4" max="4" width="10.77734375" style="141" customWidth="1"/>
    <col min="5" max="8" width="6.77734375" style="141" customWidth="1"/>
    <col min="9" max="9" width="15.77734375" style="141" customWidth="1"/>
    <col min="10" max="10" width="6.77734375" style="141" customWidth="1"/>
    <col min="11" max="11" width="10.77734375" style="141" customWidth="1"/>
    <col min="12" max="15" width="6.77734375" style="141" customWidth="1"/>
    <col min="16" max="16384" width="8.88671875" style="141"/>
  </cols>
  <sheetData>
    <row r="1" spans="1:15" ht="24.95" customHeight="1">
      <c r="A1" s="138" t="s">
        <v>39</v>
      </c>
      <c r="B1" s="138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40"/>
      <c r="N1" s="140"/>
      <c r="O1" s="140"/>
    </row>
    <row r="2" spans="1:15" s="153" customFormat="1" ht="19.5" customHeight="1">
      <c r="A2" s="151" t="s">
        <v>40</v>
      </c>
      <c r="B2" s="152" t="s">
        <v>41</v>
      </c>
      <c r="C2" s="152"/>
      <c r="D2" s="152"/>
      <c r="E2" s="152"/>
      <c r="F2" s="152"/>
      <c r="G2" s="152"/>
      <c r="H2" s="152"/>
      <c r="I2" s="152" t="s">
        <v>42</v>
      </c>
      <c r="J2" s="152"/>
      <c r="K2" s="152"/>
      <c r="L2" s="152"/>
      <c r="M2" s="152"/>
      <c r="N2" s="152"/>
      <c r="O2" s="152"/>
    </row>
    <row r="3" spans="1:15" s="153" customFormat="1" ht="20.100000000000001" customHeight="1">
      <c r="A3" s="151"/>
      <c r="B3" s="154" t="s">
        <v>43</v>
      </c>
      <c r="C3" s="154" t="s">
        <v>44</v>
      </c>
      <c r="D3" s="154" t="s">
        <v>45</v>
      </c>
      <c r="E3" s="154" t="s">
        <v>46</v>
      </c>
      <c r="F3" s="154" t="s">
        <v>47</v>
      </c>
      <c r="G3" s="154" t="s">
        <v>48</v>
      </c>
      <c r="H3" s="154" t="s">
        <v>49</v>
      </c>
      <c r="I3" s="154" t="s">
        <v>43</v>
      </c>
      <c r="J3" s="154" t="s">
        <v>44</v>
      </c>
      <c r="K3" s="154" t="s">
        <v>45</v>
      </c>
      <c r="L3" s="154" t="s">
        <v>46</v>
      </c>
      <c r="M3" s="154" t="s">
        <v>47</v>
      </c>
      <c r="N3" s="154" t="s">
        <v>48</v>
      </c>
      <c r="O3" s="154" t="s">
        <v>49</v>
      </c>
    </row>
    <row r="4" spans="1:15" ht="15.6" customHeight="1">
      <c r="A4" s="142" t="s">
        <v>258</v>
      </c>
      <c r="B4" s="143" t="s">
        <v>92</v>
      </c>
      <c r="C4" s="143" t="s">
        <v>204</v>
      </c>
      <c r="D4" s="127" t="s">
        <v>97</v>
      </c>
      <c r="E4" s="143">
        <v>1</v>
      </c>
      <c r="F4" s="143">
        <f>$A$17</f>
        <v>1</v>
      </c>
      <c r="G4" s="143">
        <f>ROUND(E4*F4,0)</f>
        <v>1</v>
      </c>
      <c r="H4" s="143"/>
      <c r="I4" s="143" t="s">
        <v>215</v>
      </c>
      <c r="J4" s="143" t="s">
        <v>72</v>
      </c>
      <c r="K4" s="127">
        <v>1200</v>
      </c>
      <c r="L4" s="143">
        <v>1</v>
      </c>
      <c r="M4" s="143">
        <f>$A$17</f>
        <v>1</v>
      </c>
      <c r="N4" s="143">
        <f t="shared" ref="N4:N6" si="0">ROUND(L4*M4,0)</f>
        <v>1</v>
      </c>
      <c r="O4" s="143"/>
    </row>
    <row r="5" spans="1:15" ht="15.6" customHeight="1">
      <c r="A5" s="144" t="s">
        <v>270</v>
      </c>
      <c r="B5" s="143" t="s">
        <v>93</v>
      </c>
      <c r="C5" s="143" t="s">
        <v>262</v>
      </c>
      <c r="D5" s="127">
        <v>1200</v>
      </c>
      <c r="E5" s="143">
        <v>1</v>
      </c>
      <c r="F5" s="143">
        <f>$A$17</f>
        <v>1</v>
      </c>
      <c r="G5" s="143">
        <f>ROUND(E5*F5,0)</f>
        <v>1</v>
      </c>
      <c r="H5" s="143"/>
      <c r="I5" s="143" t="s">
        <v>216</v>
      </c>
      <c r="J5" s="143" t="s">
        <v>72</v>
      </c>
      <c r="K5" s="127">
        <v>1200</v>
      </c>
      <c r="L5" s="143">
        <v>1</v>
      </c>
      <c r="M5" s="143">
        <f>$A$17</f>
        <v>1</v>
      </c>
      <c r="N5" s="143">
        <f t="shared" si="0"/>
        <v>1</v>
      </c>
      <c r="O5" s="143"/>
    </row>
    <row r="6" spans="1:15" ht="15.6" customHeight="1">
      <c r="A6" s="144"/>
      <c r="B6" s="143" t="s">
        <v>239</v>
      </c>
      <c r="C6" s="143" t="s">
        <v>262</v>
      </c>
      <c r="D6" s="127" t="s">
        <v>98</v>
      </c>
      <c r="E6" s="143">
        <v>1</v>
      </c>
      <c r="F6" s="143">
        <f>$A$17</f>
        <v>1</v>
      </c>
      <c r="G6" s="143">
        <f t="shared" ref="G6:G7" si="1">ROUND(E6*F6,0)</f>
        <v>1</v>
      </c>
      <c r="H6" s="143"/>
      <c r="I6" s="143" t="s">
        <v>217</v>
      </c>
      <c r="J6" s="143" t="s">
        <v>72</v>
      </c>
      <c r="K6" s="127">
        <v>1200</v>
      </c>
      <c r="L6" s="143">
        <v>1</v>
      </c>
      <c r="M6" s="143">
        <f>$A$17</f>
        <v>1</v>
      </c>
      <c r="N6" s="143">
        <f t="shared" si="0"/>
        <v>1</v>
      </c>
      <c r="O6" s="143"/>
    </row>
    <row r="7" spans="1:15" ht="15.6" customHeight="1">
      <c r="A7" s="144"/>
      <c r="B7" s="143" t="s">
        <v>185</v>
      </c>
      <c r="C7" s="143" t="s">
        <v>262</v>
      </c>
      <c r="D7" s="127" t="s">
        <v>186</v>
      </c>
      <c r="E7" s="143">
        <v>1</v>
      </c>
      <c r="F7" s="143">
        <f>$A$17</f>
        <v>1</v>
      </c>
      <c r="G7" s="143">
        <f t="shared" si="1"/>
        <v>1</v>
      </c>
      <c r="H7" s="143"/>
      <c r="I7" s="143" t="s">
        <v>218</v>
      </c>
      <c r="J7" s="143" t="s">
        <v>72</v>
      </c>
      <c r="K7" s="127">
        <v>1200</v>
      </c>
      <c r="L7" s="143">
        <v>1</v>
      </c>
      <c r="M7" s="143">
        <f>$A$17</f>
        <v>1</v>
      </c>
      <c r="N7" s="143">
        <f t="shared" ref="N7" si="2">ROUND(L7*M7,0)</f>
        <v>1</v>
      </c>
      <c r="O7" s="143"/>
    </row>
    <row r="8" spans="1:15" ht="15.6" customHeight="1">
      <c r="A8" s="144"/>
      <c r="B8" s="143"/>
      <c r="C8" s="143"/>
      <c r="D8" s="127"/>
      <c r="E8" s="143"/>
      <c r="F8" s="143"/>
      <c r="G8" s="143"/>
      <c r="H8" s="143"/>
      <c r="I8" s="143"/>
      <c r="J8" s="143"/>
      <c r="K8" s="127"/>
      <c r="L8" s="143"/>
      <c r="M8" s="143"/>
      <c r="N8" s="143"/>
      <c r="O8" s="143"/>
    </row>
    <row r="9" spans="1:15" ht="15.6" customHeight="1">
      <c r="A9" s="144"/>
      <c r="B9" s="143"/>
      <c r="C9" s="143"/>
      <c r="D9" s="127"/>
      <c r="E9" s="143"/>
      <c r="F9" s="143"/>
      <c r="G9" s="143"/>
      <c r="H9" s="143"/>
      <c r="I9" s="143" t="s">
        <v>100</v>
      </c>
      <c r="J9" s="143" t="s">
        <v>262</v>
      </c>
      <c r="K9" s="127">
        <v>1200</v>
      </c>
      <c r="L9" s="143">
        <v>1</v>
      </c>
      <c r="M9" s="143">
        <f>$A$17</f>
        <v>1</v>
      </c>
      <c r="N9" s="143">
        <v>1</v>
      </c>
      <c r="O9" s="143"/>
    </row>
    <row r="10" spans="1:15" ht="15.6" customHeight="1">
      <c r="A10" s="144"/>
      <c r="B10" s="143"/>
      <c r="C10" s="143"/>
      <c r="D10" s="127"/>
      <c r="E10" s="143"/>
      <c r="F10" s="143"/>
      <c r="G10" s="143"/>
      <c r="H10" s="143"/>
      <c r="I10" s="143"/>
      <c r="J10" s="143"/>
      <c r="K10" s="127"/>
      <c r="L10" s="143"/>
      <c r="M10" s="143"/>
      <c r="N10" s="143"/>
      <c r="O10" s="143"/>
    </row>
    <row r="11" spans="1:15" ht="15.6" customHeight="1">
      <c r="A11" s="144"/>
      <c r="B11" s="143"/>
      <c r="C11" s="143"/>
      <c r="D11" s="127"/>
      <c r="E11" s="143"/>
      <c r="F11" s="143"/>
      <c r="G11" s="143"/>
      <c r="H11" s="143"/>
      <c r="I11" s="143" t="s">
        <v>107</v>
      </c>
      <c r="J11" s="143" t="s">
        <v>262</v>
      </c>
      <c r="K11" s="127">
        <v>1200</v>
      </c>
      <c r="L11" s="143">
        <v>1</v>
      </c>
      <c r="M11" s="143">
        <f>$A$17</f>
        <v>1</v>
      </c>
      <c r="N11" s="143">
        <f t="shared" ref="N11" si="3">ROUND(L11*M11,0)</f>
        <v>1</v>
      </c>
      <c r="O11" s="143"/>
    </row>
    <row r="12" spans="1:15" ht="15.6" customHeight="1">
      <c r="A12" s="144"/>
      <c r="B12" s="143"/>
      <c r="C12" s="143"/>
      <c r="D12" s="127"/>
      <c r="E12" s="143"/>
      <c r="F12" s="143"/>
      <c r="G12" s="143"/>
      <c r="H12" s="143"/>
      <c r="I12" s="143" t="s">
        <v>107</v>
      </c>
      <c r="J12" s="143" t="s">
        <v>262</v>
      </c>
      <c r="K12" s="127">
        <v>800</v>
      </c>
      <c r="L12" s="143">
        <v>1</v>
      </c>
      <c r="M12" s="143">
        <f>$A$17</f>
        <v>1</v>
      </c>
      <c r="N12" s="143">
        <f t="shared" ref="N12" si="4">ROUND(L12*M12,0)</f>
        <v>1</v>
      </c>
      <c r="O12" s="143"/>
    </row>
    <row r="13" spans="1:15" ht="15.6" customHeight="1">
      <c r="A13" s="144"/>
      <c r="B13" s="143"/>
      <c r="C13" s="143"/>
      <c r="D13" s="127"/>
      <c r="E13" s="143"/>
      <c r="F13" s="143"/>
      <c r="G13" s="143"/>
      <c r="H13" s="143"/>
      <c r="I13" s="143"/>
      <c r="J13" s="143"/>
      <c r="K13" s="127"/>
      <c r="L13" s="143"/>
      <c r="M13" s="143"/>
      <c r="N13" s="143"/>
      <c r="O13" s="143"/>
    </row>
    <row r="14" spans="1:15" ht="15.6" customHeight="1">
      <c r="A14" s="144"/>
      <c r="B14" s="143"/>
      <c r="C14" s="143"/>
      <c r="D14" s="127"/>
      <c r="E14" s="143"/>
      <c r="F14" s="143"/>
      <c r="G14" s="143"/>
      <c r="H14" s="143"/>
      <c r="I14" s="143" t="s">
        <v>101</v>
      </c>
      <c r="J14" s="143"/>
      <c r="K14" s="127">
        <v>1200</v>
      </c>
      <c r="L14" s="143">
        <v>1</v>
      </c>
      <c r="M14" s="143">
        <f>$A$17</f>
        <v>1</v>
      </c>
      <c r="N14" s="143">
        <f t="shared" ref="N14" si="5">ROUND(L14*M14,0)</f>
        <v>1</v>
      </c>
      <c r="O14" s="143"/>
    </row>
    <row r="15" spans="1:15" ht="15.6" customHeight="1">
      <c r="A15" s="144"/>
      <c r="B15" s="143"/>
      <c r="C15" s="143"/>
      <c r="D15" s="127"/>
      <c r="E15" s="143"/>
      <c r="F15" s="143"/>
      <c r="G15" s="143"/>
      <c r="H15" s="143"/>
      <c r="I15" s="143"/>
      <c r="J15" s="143"/>
      <c r="K15" s="127"/>
      <c r="L15" s="143"/>
      <c r="M15" s="143"/>
      <c r="N15" s="143"/>
      <c r="O15" s="143"/>
    </row>
    <row r="16" spans="1:15" ht="15.6" customHeight="1">
      <c r="A16" s="144"/>
      <c r="B16" s="143"/>
      <c r="C16" s="143"/>
      <c r="D16" s="127"/>
      <c r="E16" s="143"/>
      <c r="F16" s="143"/>
      <c r="G16" s="143"/>
      <c r="H16" s="143"/>
      <c r="I16" s="143" t="s">
        <v>51</v>
      </c>
      <c r="J16" s="143"/>
      <c r="K16" s="127">
        <v>800</v>
      </c>
      <c r="L16" s="143">
        <v>1</v>
      </c>
      <c r="M16" s="143">
        <f>$A$17</f>
        <v>1</v>
      </c>
      <c r="N16" s="143">
        <f t="shared" ref="N16" si="6">ROUND(L16*M16,0)</f>
        <v>1</v>
      </c>
      <c r="O16" s="143"/>
    </row>
    <row r="17" spans="1:15" ht="15.6" customHeight="1">
      <c r="A17" s="145">
        <v>1</v>
      </c>
      <c r="B17" s="143"/>
      <c r="C17" s="143"/>
      <c r="D17" s="127"/>
      <c r="E17" s="143"/>
      <c r="F17" s="143"/>
      <c r="G17" s="143"/>
      <c r="H17" s="143"/>
      <c r="I17" s="143"/>
      <c r="J17" s="143"/>
      <c r="K17" s="127"/>
      <c r="L17" s="143"/>
      <c r="M17" s="143"/>
      <c r="N17" s="143"/>
      <c r="O17" s="143"/>
    </row>
    <row r="18" spans="1:15" ht="15.6" customHeight="1">
      <c r="A18" s="142" t="s">
        <v>259</v>
      </c>
      <c r="B18" s="143" t="s">
        <v>109</v>
      </c>
      <c r="C18" s="143" t="s">
        <v>262</v>
      </c>
      <c r="D18" s="127">
        <v>800</v>
      </c>
      <c r="E18" s="143">
        <v>1</v>
      </c>
      <c r="F18" s="143">
        <f t="shared" ref="F18:F24" si="7">$A$30</f>
        <v>1</v>
      </c>
      <c r="G18" s="143">
        <f t="shared" ref="G18:G20" si="8">ROUND(E18*F18,0)</f>
        <v>1</v>
      </c>
      <c r="H18" s="143"/>
      <c r="I18" s="143" t="s">
        <v>100</v>
      </c>
      <c r="J18" s="143" t="s">
        <v>262</v>
      </c>
      <c r="K18" s="127">
        <v>800</v>
      </c>
      <c r="L18" s="143">
        <v>5</v>
      </c>
      <c r="M18" s="143">
        <f>$A$30</f>
        <v>1</v>
      </c>
      <c r="N18" s="143">
        <f t="shared" ref="N18:N19" si="9">ROUND(L18*M18,0)</f>
        <v>5</v>
      </c>
      <c r="O18" s="143"/>
    </row>
    <row r="19" spans="1:15" ht="15.6" customHeight="1">
      <c r="A19" s="144" t="s">
        <v>271</v>
      </c>
      <c r="B19" s="143" t="s">
        <v>188</v>
      </c>
      <c r="C19" s="143" t="s">
        <v>262</v>
      </c>
      <c r="D19" s="127" t="s">
        <v>99</v>
      </c>
      <c r="E19" s="143">
        <v>2</v>
      </c>
      <c r="F19" s="143">
        <f t="shared" si="7"/>
        <v>1</v>
      </c>
      <c r="G19" s="143">
        <f t="shared" si="8"/>
        <v>2</v>
      </c>
      <c r="H19" s="143"/>
      <c r="I19" s="143" t="s">
        <v>100</v>
      </c>
      <c r="J19" s="143" t="s">
        <v>262</v>
      </c>
      <c r="K19" s="127">
        <v>150</v>
      </c>
      <c r="L19" s="143">
        <v>2</v>
      </c>
      <c r="M19" s="143">
        <f>$A$30</f>
        <v>1</v>
      </c>
      <c r="N19" s="143">
        <f t="shared" si="9"/>
        <v>2</v>
      </c>
      <c r="O19" s="143"/>
    </row>
    <row r="20" spans="1:15" ht="15.6" customHeight="1">
      <c r="A20" s="144"/>
      <c r="B20" s="143" t="s">
        <v>189</v>
      </c>
      <c r="C20" s="143" t="s">
        <v>262</v>
      </c>
      <c r="D20" s="127" t="s">
        <v>99</v>
      </c>
      <c r="E20" s="143">
        <v>2</v>
      </c>
      <c r="F20" s="143">
        <f t="shared" si="7"/>
        <v>1</v>
      </c>
      <c r="G20" s="143">
        <f t="shared" si="8"/>
        <v>2</v>
      </c>
      <c r="H20" s="143"/>
      <c r="I20" s="143"/>
      <c r="J20" s="143"/>
      <c r="K20" s="127"/>
      <c r="L20" s="143"/>
      <c r="M20" s="143"/>
      <c r="N20" s="143"/>
      <c r="O20" s="143"/>
    </row>
    <row r="21" spans="1:15" ht="15.6" customHeight="1">
      <c r="A21" s="144"/>
      <c r="B21" s="143" t="s">
        <v>93</v>
      </c>
      <c r="C21" s="143" t="s">
        <v>262</v>
      </c>
      <c r="D21" s="127">
        <v>800</v>
      </c>
      <c r="E21" s="143">
        <v>1</v>
      </c>
      <c r="F21" s="143">
        <f t="shared" si="7"/>
        <v>1</v>
      </c>
      <c r="G21" s="143">
        <f>ROUND(E21*F21,0)</f>
        <v>1</v>
      </c>
      <c r="H21" s="143"/>
      <c r="I21" s="143" t="s">
        <v>68</v>
      </c>
      <c r="J21" s="143"/>
      <c r="K21" s="127">
        <v>800</v>
      </c>
      <c r="L21" s="143">
        <v>1</v>
      </c>
      <c r="M21" s="143">
        <f>$A$30</f>
        <v>1</v>
      </c>
      <c r="N21" s="143">
        <f>ROUND(L21*M21,0)</f>
        <v>1</v>
      </c>
      <c r="O21" s="143"/>
    </row>
    <row r="22" spans="1:15" ht="15.6" customHeight="1">
      <c r="A22" s="144"/>
      <c r="B22" s="143" t="s">
        <v>94</v>
      </c>
      <c r="C22" s="143"/>
      <c r="D22" s="127">
        <v>800</v>
      </c>
      <c r="E22" s="143">
        <v>1</v>
      </c>
      <c r="F22" s="143">
        <f t="shared" si="7"/>
        <v>1</v>
      </c>
      <c r="G22" s="143">
        <f>ROUND(E22*F22,0)</f>
        <v>1</v>
      </c>
      <c r="H22" s="143"/>
      <c r="I22" s="143" t="s">
        <v>68</v>
      </c>
      <c r="J22" s="143"/>
      <c r="K22" s="127">
        <v>150</v>
      </c>
      <c r="L22" s="143">
        <v>1</v>
      </c>
      <c r="M22" s="143">
        <f>$A$30</f>
        <v>1</v>
      </c>
      <c r="N22" s="143">
        <f>ROUND(L22*M22,0)</f>
        <v>1</v>
      </c>
      <c r="O22" s="143"/>
    </row>
    <row r="23" spans="1:15" ht="15.6" customHeight="1">
      <c r="A23" s="144"/>
      <c r="B23" s="143" t="s">
        <v>227</v>
      </c>
      <c r="C23" s="143"/>
      <c r="D23" s="127">
        <v>800</v>
      </c>
      <c r="E23" s="143">
        <v>1</v>
      </c>
      <c r="F23" s="143">
        <f t="shared" si="7"/>
        <v>1</v>
      </c>
      <c r="G23" s="143">
        <f>ROUND(E23*F23,0)</f>
        <v>1</v>
      </c>
      <c r="H23" s="143"/>
      <c r="I23" s="143"/>
      <c r="J23" s="143"/>
      <c r="K23" s="127"/>
      <c r="L23" s="143"/>
      <c r="M23" s="143"/>
      <c r="N23" s="143"/>
      <c r="O23" s="143"/>
    </row>
    <row r="24" spans="1:15" ht="15.6" customHeight="1">
      <c r="A24" s="144"/>
      <c r="B24" s="143" t="s">
        <v>96</v>
      </c>
      <c r="C24" s="143"/>
      <c r="D24" s="127">
        <v>150</v>
      </c>
      <c r="E24" s="143">
        <v>1</v>
      </c>
      <c r="F24" s="143">
        <f t="shared" si="7"/>
        <v>1</v>
      </c>
      <c r="G24" s="143">
        <f>ROUND(E24*F24,0)</f>
        <v>1</v>
      </c>
      <c r="H24" s="143"/>
      <c r="I24" s="143" t="s">
        <v>107</v>
      </c>
      <c r="J24" s="143" t="s">
        <v>262</v>
      </c>
      <c r="K24" s="127">
        <v>800</v>
      </c>
      <c r="L24" s="143">
        <v>1</v>
      </c>
      <c r="M24" s="143">
        <f>$A$30</f>
        <v>1</v>
      </c>
      <c r="N24" s="143">
        <f>ROUND(L24*M24,0)</f>
        <v>1</v>
      </c>
      <c r="O24" s="143"/>
    </row>
    <row r="25" spans="1:15" ht="15.6" customHeight="1">
      <c r="A25" s="144"/>
      <c r="B25" s="143"/>
      <c r="C25" s="143"/>
      <c r="D25" s="127"/>
      <c r="E25" s="143"/>
      <c r="F25" s="143"/>
      <c r="G25" s="143"/>
      <c r="H25" s="143"/>
      <c r="I25" s="143"/>
      <c r="J25" s="143"/>
      <c r="K25" s="127"/>
      <c r="L25" s="143"/>
      <c r="M25" s="143"/>
      <c r="N25" s="143"/>
      <c r="O25" s="143"/>
    </row>
    <row r="26" spans="1:15" ht="15.6" customHeight="1">
      <c r="A26" s="144"/>
      <c r="B26" s="143"/>
      <c r="C26" s="143"/>
      <c r="D26" s="127"/>
      <c r="E26" s="143"/>
      <c r="F26" s="143"/>
      <c r="G26" s="143"/>
      <c r="H26" s="143"/>
      <c r="I26" s="143" t="s">
        <v>101</v>
      </c>
      <c r="J26" s="143"/>
      <c r="K26" s="127">
        <v>800</v>
      </c>
      <c r="L26" s="143">
        <v>3</v>
      </c>
      <c r="M26" s="143">
        <f>$A$30</f>
        <v>1</v>
      </c>
      <c r="N26" s="143">
        <f t="shared" ref="N26:N27" si="10">ROUND(L26*M26,0)</f>
        <v>3</v>
      </c>
      <c r="O26" s="143"/>
    </row>
    <row r="27" spans="1:15" ht="15.6" customHeight="1">
      <c r="A27" s="144"/>
      <c r="B27" s="143"/>
      <c r="C27" s="143"/>
      <c r="D27" s="127"/>
      <c r="E27" s="143"/>
      <c r="F27" s="143"/>
      <c r="G27" s="143"/>
      <c r="H27" s="143"/>
      <c r="I27" s="143" t="s">
        <v>101</v>
      </c>
      <c r="J27" s="143"/>
      <c r="K27" s="127">
        <v>150</v>
      </c>
      <c r="L27" s="143">
        <v>2</v>
      </c>
      <c r="M27" s="143">
        <f>$A$30</f>
        <v>1</v>
      </c>
      <c r="N27" s="143">
        <f t="shared" si="10"/>
        <v>2</v>
      </c>
      <c r="O27" s="143"/>
    </row>
    <row r="28" spans="1:15" ht="15.6" customHeight="1">
      <c r="A28" s="144"/>
      <c r="B28" s="143"/>
      <c r="C28" s="143"/>
      <c r="D28" s="127"/>
      <c r="E28" s="143"/>
      <c r="F28" s="143"/>
      <c r="G28" s="143"/>
      <c r="H28" s="143"/>
      <c r="I28" s="143"/>
      <c r="J28" s="143"/>
      <c r="K28" s="127"/>
      <c r="L28" s="143"/>
      <c r="M28" s="143"/>
      <c r="N28" s="143"/>
      <c r="O28" s="143"/>
    </row>
    <row r="29" spans="1:15" ht="15.6" customHeight="1">
      <c r="A29" s="144"/>
      <c r="B29" s="143"/>
      <c r="C29" s="143"/>
      <c r="D29" s="127"/>
      <c r="E29" s="143"/>
      <c r="F29" s="143"/>
      <c r="G29" s="143"/>
      <c r="H29" s="143"/>
      <c r="I29" s="143" t="s">
        <v>108</v>
      </c>
      <c r="J29" s="143"/>
      <c r="K29" s="127">
        <v>800</v>
      </c>
      <c r="L29" s="143">
        <v>1</v>
      </c>
      <c r="M29" s="143">
        <f>$A$30</f>
        <v>1</v>
      </c>
      <c r="N29" s="143">
        <f t="shared" ref="N29" si="11">ROUND(L29*M29,0)</f>
        <v>1</v>
      </c>
      <c r="O29" s="143"/>
    </row>
    <row r="30" spans="1:15" ht="15.6" customHeight="1">
      <c r="A30" s="145">
        <v>1</v>
      </c>
      <c r="B30" s="143"/>
      <c r="C30" s="143"/>
      <c r="D30" s="127"/>
      <c r="E30" s="143"/>
      <c r="F30" s="143"/>
      <c r="G30" s="143"/>
      <c r="H30" s="143"/>
      <c r="I30" s="143"/>
      <c r="J30" s="143"/>
      <c r="K30" s="127"/>
      <c r="L30" s="143"/>
      <c r="M30" s="143"/>
      <c r="N30" s="143"/>
      <c r="O30" s="143"/>
    </row>
    <row r="31" spans="1:15" ht="15.6" customHeight="1">
      <c r="A31" s="142" t="s">
        <v>260</v>
      </c>
      <c r="B31" s="143" t="s">
        <v>233</v>
      </c>
      <c r="C31" s="143" t="s">
        <v>262</v>
      </c>
      <c r="D31" s="127" t="s">
        <v>234</v>
      </c>
      <c r="E31" s="143">
        <v>1</v>
      </c>
      <c r="F31" s="143">
        <f t="shared" ref="F31:F37" si="12">$A$41</f>
        <v>1</v>
      </c>
      <c r="G31" s="143">
        <f>ROUND(E31*F31,0)</f>
        <v>1</v>
      </c>
      <c r="H31" s="143"/>
      <c r="I31" s="143" t="s">
        <v>106</v>
      </c>
      <c r="J31" s="143" t="s">
        <v>262</v>
      </c>
      <c r="K31" s="127">
        <v>800</v>
      </c>
      <c r="L31" s="143">
        <v>2</v>
      </c>
      <c r="M31" s="143">
        <f>$A$41</f>
        <v>1</v>
      </c>
      <c r="N31" s="143">
        <f t="shared" ref="N31:N32" si="13">ROUND(L31*M31,0)</f>
        <v>2</v>
      </c>
      <c r="O31" s="143"/>
    </row>
    <row r="32" spans="1:15" ht="15.6" customHeight="1">
      <c r="A32" s="144" t="s">
        <v>272</v>
      </c>
      <c r="B32" s="143" t="s">
        <v>102</v>
      </c>
      <c r="C32" s="143" t="s">
        <v>262</v>
      </c>
      <c r="D32" s="127">
        <v>800</v>
      </c>
      <c r="E32" s="143">
        <v>1</v>
      </c>
      <c r="F32" s="143">
        <f t="shared" si="12"/>
        <v>1</v>
      </c>
      <c r="G32" s="143">
        <f t="shared" ref="G32:G36" si="14">ROUND(E32*F32,0)</f>
        <v>1</v>
      </c>
      <c r="H32" s="143"/>
      <c r="I32" s="143" t="s">
        <v>106</v>
      </c>
      <c r="J32" s="143" t="s">
        <v>262</v>
      </c>
      <c r="K32" s="127">
        <v>300</v>
      </c>
      <c r="L32" s="143">
        <v>7</v>
      </c>
      <c r="M32" s="143">
        <f>$A$41</f>
        <v>1</v>
      </c>
      <c r="N32" s="143">
        <f t="shared" si="13"/>
        <v>7</v>
      </c>
      <c r="O32" s="143"/>
    </row>
    <row r="33" spans="1:15" ht="15.6" customHeight="1">
      <c r="A33" s="144"/>
      <c r="B33" s="143" t="s">
        <v>103</v>
      </c>
      <c r="C33" s="143" t="s">
        <v>262</v>
      </c>
      <c r="D33" s="127">
        <v>300</v>
      </c>
      <c r="E33" s="143">
        <v>2</v>
      </c>
      <c r="F33" s="143">
        <f t="shared" si="12"/>
        <v>1</v>
      </c>
      <c r="G33" s="143">
        <f t="shared" si="14"/>
        <v>2</v>
      </c>
      <c r="H33" s="143"/>
      <c r="I33" s="143"/>
      <c r="J33" s="143"/>
      <c r="K33" s="127"/>
      <c r="L33" s="143"/>
      <c r="M33" s="143"/>
      <c r="N33" s="143"/>
      <c r="O33" s="143"/>
    </row>
    <row r="34" spans="1:15" ht="15.6" customHeight="1">
      <c r="A34" s="144"/>
      <c r="B34" s="143" t="s">
        <v>104</v>
      </c>
      <c r="C34" s="143" t="s">
        <v>262</v>
      </c>
      <c r="D34" s="127">
        <v>300</v>
      </c>
      <c r="E34" s="143">
        <v>1</v>
      </c>
      <c r="F34" s="143">
        <f t="shared" si="12"/>
        <v>1</v>
      </c>
      <c r="G34" s="143">
        <f t="shared" si="14"/>
        <v>1</v>
      </c>
      <c r="H34" s="143"/>
      <c r="I34" s="143" t="s">
        <v>107</v>
      </c>
      <c r="J34" s="143" t="s">
        <v>262</v>
      </c>
      <c r="K34" s="127">
        <v>800</v>
      </c>
      <c r="L34" s="143">
        <v>3</v>
      </c>
      <c r="M34" s="143">
        <f>$A$41</f>
        <v>1</v>
      </c>
      <c r="N34" s="143">
        <f t="shared" ref="N34:N35" si="15">ROUND(L34*M34,0)</f>
        <v>3</v>
      </c>
      <c r="O34" s="143"/>
    </row>
    <row r="35" spans="1:15" ht="15.6" customHeight="1">
      <c r="A35" s="144"/>
      <c r="B35" s="143" t="s">
        <v>105</v>
      </c>
      <c r="C35" s="143" t="s">
        <v>262</v>
      </c>
      <c r="D35" s="127" t="s">
        <v>235</v>
      </c>
      <c r="E35" s="143">
        <v>2</v>
      </c>
      <c r="F35" s="143">
        <f t="shared" si="12"/>
        <v>1</v>
      </c>
      <c r="G35" s="143">
        <f t="shared" si="14"/>
        <v>2</v>
      </c>
      <c r="H35" s="143"/>
      <c r="I35" s="143" t="s">
        <v>107</v>
      </c>
      <c r="J35" s="143" t="s">
        <v>262</v>
      </c>
      <c r="K35" s="127">
        <v>300</v>
      </c>
      <c r="L35" s="143">
        <v>8</v>
      </c>
      <c r="M35" s="143">
        <f>$A$41</f>
        <v>1</v>
      </c>
      <c r="N35" s="143">
        <f t="shared" si="15"/>
        <v>8</v>
      </c>
      <c r="O35" s="143"/>
    </row>
    <row r="36" spans="1:15" ht="15.6" customHeight="1">
      <c r="A36" s="144"/>
      <c r="B36" s="143" t="s">
        <v>102</v>
      </c>
      <c r="C36" s="143" t="s">
        <v>262</v>
      </c>
      <c r="D36" s="127">
        <v>300</v>
      </c>
      <c r="E36" s="143">
        <v>2</v>
      </c>
      <c r="F36" s="143">
        <f t="shared" si="12"/>
        <v>1</v>
      </c>
      <c r="G36" s="143">
        <f t="shared" si="14"/>
        <v>2</v>
      </c>
      <c r="H36" s="143"/>
      <c r="I36" s="143"/>
      <c r="J36" s="143"/>
      <c r="K36" s="127"/>
      <c r="L36" s="143"/>
      <c r="M36" s="143"/>
      <c r="N36" s="143"/>
      <c r="O36" s="143"/>
    </row>
    <row r="37" spans="1:15" ht="15.6" customHeight="1">
      <c r="A37" s="144"/>
      <c r="B37" s="143" t="s">
        <v>95</v>
      </c>
      <c r="C37" s="143"/>
      <c r="D37" s="127">
        <v>300</v>
      </c>
      <c r="E37" s="143">
        <v>1</v>
      </c>
      <c r="F37" s="143">
        <f t="shared" si="12"/>
        <v>1</v>
      </c>
      <c r="G37" s="143">
        <f t="shared" ref="G37" si="16">ROUND(E37*F37,0)</f>
        <v>1</v>
      </c>
      <c r="H37" s="143"/>
      <c r="I37" s="143" t="s">
        <v>68</v>
      </c>
      <c r="J37" s="143"/>
      <c r="K37" s="127">
        <v>300</v>
      </c>
      <c r="L37" s="143">
        <v>1</v>
      </c>
      <c r="M37" s="143">
        <f>$A$41</f>
        <v>1</v>
      </c>
      <c r="N37" s="143">
        <f t="shared" ref="N37" si="17">ROUND(L37*M37,0)</f>
        <v>1</v>
      </c>
      <c r="O37" s="143"/>
    </row>
    <row r="38" spans="1:15" ht="15.6" customHeight="1">
      <c r="A38" s="144"/>
      <c r="B38" s="143"/>
      <c r="C38" s="143"/>
      <c r="D38" s="127"/>
      <c r="E38" s="143"/>
      <c r="F38" s="143"/>
      <c r="G38" s="143"/>
      <c r="H38" s="143"/>
      <c r="I38" s="143"/>
      <c r="J38" s="143"/>
      <c r="K38" s="127"/>
      <c r="L38" s="143"/>
      <c r="M38" s="143"/>
      <c r="N38" s="143"/>
      <c r="O38" s="143"/>
    </row>
    <row r="39" spans="1:15" ht="15.6" customHeight="1">
      <c r="A39" s="144"/>
      <c r="B39" s="143"/>
      <c r="C39" s="143"/>
      <c r="D39" s="127"/>
      <c r="E39" s="143"/>
      <c r="F39" s="143"/>
      <c r="G39" s="143"/>
      <c r="H39" s="143"/>
      <c r="I39" s="143" t="s">
        <v>108</v>
      </c>
      <c r="J39" s="143" t="s">
        <v>262</v>
      </c>
      <c r="K39" s="127">
        <v>800</v>
      </c>
      <c r="L39" s="143">
        <v>1</v>
      </c>
      <c r="M39" s="143">
        <f>$A$41</f>
        <v>1</v>
      </c>
      <c r="N39" s="143">
        <f t="shared" ref="N39:N40" si="18">ROUND(L39*M39,0)</f>
        <v>1</v>
      </c>
      <c r="O39" s="143"/>
    </row>
    <row r="40" spans="1:15" ht="15.6" customHeight="1">
      <c r="A40" s="144"/>
      <c r="B40" s="143"/>
      <c r="C40" s="143"/>
      <c r="D40" s="127"/>
      <c r="E40" s="143"/>
      <c r="F40" s="143"/>
      <c r="G40" s="143"/>
      <c r="H40" s="143"/>
      <c r="I40" s="143" t="s">
        <v>51</v>
      </c>
      <c r="J40" s="143" t="s">
        <v>262</v>
      </c>
      <c r="K40" s="127">
        <v>300</v>
      </c>
      <c r="L40" s="143">
        <v>4</v>
      </c>
      <c r="M40" s="143">
        <f>$A$41</f>
        <v>1</v>
      </c>
      <c r="N40" s="143">
        <f t="shared" si="18"/>
        <v>4</v>
      </c>
      <c r="O40" s="143"/>
    </row>
    <row r="41" spans="1:15" ht="15.6" customHeight="1">
      <c r="A41" s="145">
        <v>1</v>
      </c>
      <c r="B41" s="143"/>
      <c r="C41" s="143"/>
      <c r="D41" s="127"/>
      <c r="E41" s="143"/>
      <c r="F41" s="143"/>
      <c r="G41" s="143"/>
      <c r="H41" s="143"/>
      <c r="I41" s="143"/>
      <c r="J41" s="143"/>
      <c r="K41" s="127"/>
      <c r="L41" s="143"/>
      <c r="M41" s="143"/>
      <c r="N41" s="143"/>
      <c r="O41" s="143"/>
    </row>
    <row r="42" spans="1:15" ht="15.6" customHeight="1">
      <c r="A42" s="142" t="s">
        <v>260</v>
      </c>
      <c r="B42" s="143" t="s">
        <v>123</v>
      </c>
      <c r="C42" s="143" t="s">
        <v>262</v>
      </c>
      <c r="D42" s="127" t="s">
        <v>234</v>
      </c>
      <c r="E42" s="143">
        <v>1</v>
      </c>
      <c r="F42" s="143">
        <f>$A$52</f>
        <v>2</v>
      </c>
      <c r="G42" s="143">
        <f>ROUND(E42*F42,0)</f>
        <v>2</v>
      </c>
      <c r="H42" s="143"/>
      <c r="I42" s="143" t="s">
        <v>106</v>
      </c>
      <c r="J42" s="143" t="s">
        <v>262</v>
      </c>
      <c r="K42" s="127">
        <v>800</v>
      </c>
      <c r="L42" s="143">
        <v>2</v>
      </c>
      <c r="M42" s="143">
        <f>$A$52</f>
        <v>2</v>
      </c>
      <c r="N42" s="143">
        <f t="shared" ref="N42:N43" si="19">ROUND(L42*M42,0)</f>
        <v>4</v>
      </c>
      <c r="O42" s="143"/>
    </row>
    <row r="43" spans="1:15" ht="15.6" customHeight="1">
      <c r="A43" s="144" t="s">
        <v>273</v>
      </c>
      <c r="B43" s="143" t="s">
        <v>102</v>
      </c>
      <c r="C43" s="143" t="s">
        <v>262</v>
      </c>
      <c r="D43" s="127">
        <v>800</v>
      </c>
      <c r="E43" s="143">
        <v>1</v>
      </c>
      <c r="F43" s="143">
        <f>$A$52</f>
        <v>2</v>
      </c>
      <c r="G43" s="143">
        <f t="shared" ref="G43:G45" si="20">ROUND(E43*F43,0)</f>
        <v>2</v>
      </c>
      <c r="H43" s="143"/>
      <c r="I43" s="143" t="s">
        <v>106</v>
      </c>
      <c r="J43" s="143" t="s">
        <v>262</v>
      </c>
      <c r="K43" s="127">
        <v>300</v>
      </c>
      <c r="L43" s="143">
        <v>3</v>
      </c>
      <c r="M43" s="143">
        <f>$A$52</f>
        <v>2</v>
      </c>
      <c r="N43" s="143">
        <f t="shared" si="19"/>
        <v>6</v>
      </c>
      <c r="O43" s="143"/>
    </row>
    <row r="44" spans="1:15" ht="15.6" customHeight="1">
      <c r="A44" s="144" t="s">
        <v>274</v>
      </c>
      <c r="B44" s="143" t="s">
        <v>103</v>
      </c>
      <c r="C44" s="143" t="s">
        <v>262</v>
      </c>
      <c r="D44" s="127">
        <v>300</v>
      </c>
      <c r="E44" s="143">
        <v>2</v>
      </c>
      <c r="F44" s="143">
        <f>$A$52</f>
        <v>2</v>
      </c>
      <c r="G44" s="143">
        <f t="shared" si="20"/>
        <v>4</v>
      </c>
      <c r="H44" s="143"/>
      <c r="I44" s="143"/>
      <c r="J44" s="143"/>
      <c r="K44" s="127"/>
      <c r="L44" s="143"/>
      <c r="M44" s="143"/>
      <c r="N44" s="143"/>
      <c r="O44" s="143"/>
    </row>
    <row r="45" spans="1:15" ht="15.6" customHeight="1">
      <c r="A45" s="144"/>
      <c r="B45" s="143" t="s">
        <v>36</v>
      </c>
      <c r="C45" s="143"/>
      <c r="D45" s="127">
        <v>300</v>
      </c>
      <c r="E45" s="143">
        <v>1</v>
      </c>
      <c r="F45" s="143">
        <f>$A$52</f>
        <v>2</v>
      </c>
      <c r="G45" s="143">
        <f t="shared" si="20"/>
        <v>2</v>
      </c>
      <c r="H45" s="143"/>
      <c r="I45" s="143" t="s">
        <v>107</v>
      </c>
      <c r="J45" s="143" t="s">
        <v>262</v>
      </c>
      <c r="K45" s="127">
        <v>800</v>
      </c>
      <c r="L45" s="143">
        <v>3</v>
      </c>
      <c r="M45" s="143">
        <f>$A$52</f>
        <v>2</v>
      </c>
      <c r="N45" s="143">
        <f t="shared" ref="N45:N46" si="21">ROUND(L45*M45,0)</f>
        <v>6</v>
      </c>
      <c r="O45" s="143"/>
    </row>
    <row r="46" spans="1:15" ht="15.6" customHeight="1">
      <c r="A46" s="144"/>
      <c r="B46" s="143"/>
      <c r="C46" s="143"/>
      <c r="D46" s="127"/>
      <c r="E46" s="143"/>
      <c r="F46" s="143"/>
      <c r="G46" s="143"/>
      <c r="H46" s="143"/>
      <c r="I46" s="143" t="s">
        <v>107</v>
      </c>
      <c r="J46" s="143" t="s">
        <v>262</v>
      </c>
      <c r="K46" s="127">
        <v>300</v>
      </c>
      <c r="L46" s="143">
        <v>3</v>
      </c>
      <c r="M46" s="143">
        <f>$A$52</f>
        <v>2</v>
      </c>
      <c r="N46" s="143">
        <f t="shared" si="21"/>
        <v>6</v>
      </c>
      <c r="O46" s="143"/>
    </row>
    <row r="47" spans="1:15" ht="15.6" customHeight="1">
      <c r="A47" s="144"/>
      <c r="B47" s="143"/>
      <c r="C47" s="143"/>
      <c r="D47" s="127"/>
      <c r="E47" s="143"/>
      <c r="F47" s="143"/>
      <c r="G47" s="143"/>
      <c r="H47" s="143"/>
      <c r="I47" s="143"/>
      <c r="J47" s="143"/>
      <c r="K47" s="127"/>
      <c r="L47" s="143"/>
      <c r="M47" s="143"/>
      <c r="N47" s="143"/>
      <c r="O47" s="143"/>
    </row>
    <row r="48" spans="1:15" ht="15.6" customHeight="1">
      <c r="A48" s="144"/>
      <c r="B48" s="143"/>
      <c r="C48" s="143"/>
      <c r="D48" s="127"/>
      <c r="E48" s="143"/>
      <c r="F48" s="143"/>
      <c r="G48" s="143"/>
      <c r="H48" s="143"/>
      <c r="I48" s="143" t="s">
        <v>69</v>
      </c>
      <c r="J48" s="143"/>
      <c r="K48" s="127">
        <v>300</v>
      </c>
      <c r="L48" s="143">
        <v>1</v>
      </c>
      <c r="M48" s="143">
        <f>$A$52</f>
        <v>2</v>
      </c>
      <c r="N48" s="143">
        <f t="shared" ref="N48" si="22">ROUND(L48*M48,0)</f>
        <v>2</v>
      </c>
      <c r="O48" s="143"/>
    </row>
    <row r="49" spans="1:15" ht="15.6" customHeight="1">
      <c r="A49" s="144"/>
      <c r="B49" s="143"/>
      <c r="C49" s="143"/>
      <c r="D49" s="127"/>
      <c r="E49" s="143"/>
      <c r="F49" s="143"/>
      <c r="G49" s="143"/>
      <c r="H49" s="143"/>
      <c r="I49" s="143"/>
      <c r="J49" s="143"/>
      <c r="K49" s="127"/>
      <c r="L49" s="143"/>
      <c r="M49" s="143"/>
      <c r="N49" s="143"/>
      <c r="O49" s="143"/>
    </row>
    <row r="50" spans="1:15" ht="15.6" customHeight="1">
      <c r="A50" s="144"/>
      <c r="B50" s="143"/>
      <c r="C50" s="143"/>
      <c r="D50" s="127"/>
      <c r="E50" s="143"/>
      <c r="F50" s="143"/>
      <c r="G50" s="143"/>
      <c r="H50" s="143"/>
      <c r="I50" s="143" t="s">
        <v>108</v>
      </c>
      <c r="J50" s="143" t="s">
        <v>262</v>
      </c>
      <c r="K50" s="127">
        <v>800</v>
      </c>
      <c r="L50" s="143">
        <v>1</v>
      </c>
      <c r="M50" s="143">
        <f>$A$52</f>
        <v>2</v>
      </c>
      <c r="N50" s="143">
        <f t="shared" ref="N50" si="23">ROUND(L50*M50,0)</f>
        <v>2</v>
      </c>
      <c r="O50" s="143"/>
    </row>
    <row r="51" spans="1:15" ht="15.6" customHeight="1">
      <c r="A51" s="144"/>
      <c r="B51" s="143"/>
      <c r="C51" s="143"/>
      <c r="D51" s="127"/>
      <c r="E51" s="143"/>
      <c r="F51" s="143"/>
      <c r="G51" s="143"/>
      <c r="H51" s="143"/>
      <c r="I51" s="143" t="s">
        <v>51</v>
      </c>
      <c r="J51" s="143" t="s">
        <v>262</v>
      </c>
      <c r="K51" s="127">
        <v>300</v>
      </c>
      <c r="L51" s="143">
        <v>3</v>
      </c>
      <c r="M51" s="143">
        <f>$A$52</f>
        <v>2</v>
      </c>
      <c r="N51" s="143">
        <f t="shared" ref="N51" si="24">ROUND(L51*M51,0)</f>
        <v>6</v>
      </c>
      <c r="O51" s="143"/>
    </row>
    <row r="52" spans="1:15" ht="15.6" customHeight="1">
      <c r="A52" s="145">
        <v>2</v>
      </c>
      <c r="B52" s="143"/>
      <c r="C52" s="143"/>
      <c r="D52" s="127"/>
      <c r="E52" s="143"/>
      <c r="F52" s="143"/>
      <c r="G52" s="143"/>
      <c r="H52" s="143"/>
      <c r="I52" s="143"/>
      <c r="J52" s="143"/>
      <c r="K52" s="127"/>
      <c r="L52" s="143"/>
      <c r="M52" s="143"/>
      <c r="N52" s="143"/>
      <c r="O52" s="143"/>
    </row>
    <row r="53" spans="1:15" ht="15.6" customHeight="1">
      <c r="A53" s="142" t="s">
        <v>260</v>
      </c>
      <c r="B53" s="143" t="s">
        <v>123</v>
      </c>
      <c r="C53" s="143" t="s">
        <v>262</v>
      </c>
      <c r="D53" s="127" t="s">
        <v>234</v>
      </c>
      <c r="E53" s="143">
        <v>1</v>
      </c>
      <c r="F53" s="143">
        <f t="shared" ref="F53:F58" si="25">$A$63</f>
        <v>1</v>
      </c>
      <c r="G53" s="143">
        <f>ROUND(E53*F53,0)</f>
        <v>1</v>
      </c>
      <c r="H53" s="143"/>
      <c r="I53" s="143" t="s">
        <v>106</v>
      </c>
      <c r="J53" s="143" t="s">
        <v>262</v>
      </c>
      <c r="K53" s="127">
        <v>800</v>
      </c>
      <c r="L53" s="143">
        <v>2</v>
      </c>
      <c r="M53" s="143">
        <f>$A$63</f>
        <v>1</v>
      </c>
      <c r="N53" s="143">
        <f t="shared" ref="N53:N54" si="26">ROUND(L53*M53,0)</f>
        <v>2</v>
      </c>
      <c r="O53" s="143"/>
    </row>
    <row r="54" spans="1:15" ht="15.6" customHeight="1">
      <c r="A54" s="144" t="s">
        <v>275</v>
      </c>
      <c r="B54" s="143" t="s">
        <v>102</v>
      </c>
      <c r="C54" s="143" t="s">
        <v>262</v>
      </c>
      <c r="D54" s="127">
        <v>800</v>
      </c>
      <c r="E54" s="143">
        <v>1</v>
      </c>
      <c r="F54" s="143">
        <f t="shared" si="25"/>
        <v>1</v>
      </c>
      <c r="G54" s="143">
        <f t="shared" ref="G54" si="27">ROUND(E54*F54,0)</f>
        <v>1</v>
      </c>
      <c r="H54" s="143"/>
      <c r="I54" s="143" t="s">
        <v>106</v>
      </c>
      <c r="J54" s="143" t="s">
        <v>262</v>
      </c>
      <c r="K54" s="127">
        <v>300</v>
      </c>
      <c r="L54" s="143">
        <v>5</v>
      </c>
      <c r="M54" s="143">
        <f>$A$63</f>
        <v>1</v>
      </c>
      <c r="N54" s="143">
        <f t="shared" si="26"/>
        <v>5</v>
      </c>
      <c r="O54" s="143"/>
    </row>
    <row r="55" spans="1:15" ht="15.6" customHeight="1">
      <c r="A55" s="144"/>
      <c r="B55" s="143" t="s">
        <v>103</v>
      </c>
      <c r="C55" s="143" t="s">
        <v>262</v>
      </c>
      <c r="D55" s="127">
        <v>300</v>
      </c>
      <c r="E55" s="143">
        <v>3</v>
      </c>
      <c r="F55" s="143">
        <f t="shared" si="25"/>
        <v>1</v>
      </c>
      <c r="G55" s="143">
        <f>ROUND(E55*F55,0)</f>
        <v>3</v>
      </c>
      <c r="H55" s="143"/>
      <c r="I55" s="143"/>
      <c r="J55" s="143"/>
      <c r="K55" s="127"/>
      <c r="L55" s="143"/>
      <c r="M55" s="143"/>
      <c r="N55" s="143"/>
      <c r="O55" s="143"/>
    </row>
    <row r="56" spans="1:15" ht="15.6" customHeight="1">
      <c r="A56" s="144"/>
      <c r="B56" s="143" t="s">
        <v>105</v>
      </c>
      <c r="C56" s="143" t="s">
        <v>262</v>
      </c>
      <c r="D56" s="127" t="s">
        <v>267</v>
      </c>
      <c r="E56" s="143">
        <v>1</v>
      </c>
      <c r="F56" s="143">
        <f t="shared" si="25"/>
        <v>1</v>
      </c>
      <c r="G56" s="143">
        <f>ROUND(E56*F56,0)</f>
        <v>1</v>
      </c>
      <c r="H56" s="143"/>
      <c r="I56" s="143" t="s">
        <v>107</v>
      </c>
      <c r="J56" s="143" t="s">
        <v>262</v>
      </c>
      <c r="K56" s="127">
        <v>800</v>
      </c>
      <c r="L56" s="143">
        <v>3</v>
      </c>
      <c r="M56" s="143">
        <f>$A$63</f>
        <v>1</v>
      </c>
      <c r="N56" s="143">
        <f t="shared" ref="N56:N57" si="28">ROUND(L56*M56,0)</f>
        <v>3</v>
      </c>
      <c r="O56" s="143"/>
    </row>
    <row r="57" spans="1:15" ht="15.6" customHeight="1">
      <c r="A57" s="144"/>
      <c r="B57" s="143" t="s">
        <v>102</v>
      </c>
      <c r="C57" s="143" t="s">
        <v>262</v>
      </c>
      <c r="D57" s="127">
        <v>300</v>
      </c>
      <c r="E57" s="143">
        <v>1</v>
      </c>
      <c r="F57" s="143">
        <f t="shared" si="25"/>
        <v>1</v>
      </c>
      <c r="G57" s="143">
        <f t="shared" ref="G57:G58" si="29">ROUND(E57*F57,0)</f>
        <v>1</v>
      </c>
      <c r="H57" s="143"/>
      <c r="I57" s="143" t="s">
        <v>107</v>
      </c>
      <c r="J57" s="143" t="s">
        <v>262</v>
      </c>
      <c r="K57" s="127">
        <v>300</v>
      </c>
      <c r="L57" s="143">
        <v>6</v>
      </c>
      <c r="M57" s="143">
        <f>$A$63</f>
        <v>1</v>
      </c>
      <c r="N57" s="143">
        <f t="shared" si="28"/>
        <v>6</v>
      </c>
      <c r="O57" s="143"/>
    </row>
    <row r="58" spans="1:15" ht="15.6" customHeight="1">
      <c r="A58" s="144"/>
      <c r="B58" s="143" t="s">
        <v>95</v>
      </c>
      <c r="C58" s="143"/>
      <c r="D58" s="127">
        <v>300</v>
      </c>
      <c r="E58" s="143">
        <v>1</v>
      </c>
      <c r="F58" s="143">
        <f t="shared" si="25"/>
        <v>1</v>
      </c>
      <c r="G58" s="143">
        <f t="shared" si="29"/>
        <v>1</v>
      </c>
      <c r="H58" s="143"/>
      <c r="I58" s="143"/>
      <c r="J58" s="143"/>
      <c r="K58" s="127"/>
      <c r="L58" s="143"/>
      <c r="M58" s="143"/>
      <c r="N58" s="143"/>
      <c r="O58" s="143"/>
    </row>
    <row r="59" spans="1:15" ht="15.6" customHeight="1">
      <c r="A59" s="144"/>
      <c r="B59" s="146"/>
      <c r="C59" s="146"/>
      <c r="D59" s="146"/>
      <c r="E59" s="146"/>
      <c r="F59" s="146"/>
      <c r="G59" s="146"/>
      <c r="H59" s="143"/>
      <c r="I59" s="143" t="s">
        <v>68</v>
      </c>
      <c r="J59" s="143"/>
      <c r="K59" s="127">
        <v>300</v>
      </c>
      <c r="L59" s="143">
        <v>1</v>
      </c>
      <c r="M59" s="143">
        <f>$A$63</f>
        <v>1</v>
      </c>
      <c r="N59" s="143">
        <f t="shared" ref="N59" si="30">ROUND(L59*M59,0)</f>
        <v>1</v>
      </c>
      <c r="O59" s="143"/>
    </row>
    <row r="60" spans="1:15" ht="15.6" customHeight="1">
      <c r="A60" s="144"/>
      <c r="B60" s="146"/>
      <c r="C60" s="146"/>
      <c r="D60" s="146"/>
      <c r="E60" s="146"/>
      <c r="F60" s="146"/>
      <c r="G60" s="146"/>
      <c r="H60" s="143"/>
      <c r="I60" s="143"/>
      <c r="J60" s="143"/>
      <c r="K60" s="127"/>
      <c r="L60" s="143"/>
      <c r="M60" s="143"/>
      <c r="N60" s="143"/>
      <c r="O60" s="143"/>
    </row>
    <row r="61" spans="1:15" ht="15.6" customHeight="1">
      <c r="A61" s="144"/>
      <c r="B61" s="143"/>
      <c r="C61" s="143"/>
      <c r="D61" s="127"/>
      <c r="E61" s="143"/>
      <c r="F61" s="143"/>
      <c r="G61" s="143"/>
      <c r="H61" s="143"/>
      <c r="I61" s="143" t="s">
        <v>108</v>
      </c>
      <c r="J61" s="143" t="s">
        <v>262</v>
      </c>
      <c r="K61" s="127">
        <v>800</v>
      </c>
      <c r="L61" s="143">
        <v>1</v>
      </c>
      <c r="M61" s="143">
        <f>$A$63</f>
        <v>1</v>
      </c>
      <c r="N61" s="143">
        <f t="shared" ref="N61:N62" si="31">ROUND(L61*M61,0)</f>
        <v>1</v>
      </c>
      <c r="O61" s="143"/>
    </row>
    <row r="62" spans="1:15" ht="15.6" customHeight="1">
      <c r="A62" s="144"/>
      <c r="B62" s="143"/>
      <c r="C62" s="143"/>
      <c r="D62" s="127"/>
      <c r="E62" s="143"/>
      <c r="F62" s="143"/>
      <c r="G62" s="143"/>
      <c r="H62" s="143"/>
      <c r="I62" s="143" t="s">
        <v>51</v>
      </c>
      <c r="J62" s="143" t="s">
        <v>262</v>
      </c>
      <c r="K62" s="127">
        <v>300</v>
      </c>
      <c r="L62" s="143">
        <v>4</v>
      </c>
      <c r="M62" s="143">
        <f>$A$63</f>
        <v>1</v>
      </c>
      <c r="N62" s="143">
        <f t="shared" si="31"/>
        <v>4</v>
      </c>
      <c r="O62" s="143"/>
    </row>
    <row r="63" spans="1:15" ht="15.6" customHeight="1">
      <c r="A63" s="145">
        <v>1</v>
      </c>
      <c r="B63" s="143"/>
      <c r="C63" s="143"/>
      <c r="D63" s="127"/>
      <c r="E63" s="143"/>
      <c r="F63" s="143"/>
      <c r="G63" s="143"/>
      <c r="H63" s="143"/>
      <c r="I63" s="143"/>
      <c r="J63" s="143"/>
      <c r="K63" s="127"/>
      <c r="L63" s="143"/>
      <c r="M63" s="143"/>
      <c r="N63" s="143"/>
      <c r="O63" s="143"/>
    </row>
    <row r="64" spans="1:15" ht="16.5" customHeight="1">
      <c r="A64" s="147" t="s">
        <v>261</v>
      </c>
      <c r="B64" s="143" t="s">
        <v>110</v>
      </c>
      <c r="C64" s="143" t="s">
        <v>262</v>
      </c>
      <c r="D64" s="127" t="s">
        <v>238</v>
      </c>
      <c r="E64" s="143">
        <v>1</v>
      </c>
      <c r="F64" s="143">
        <f>$A$78</f>
        <v>9</v>
      </c>
      <c r="G64" s="143">
        <f t="shared" ref="G64:G66" si="32">ROUND(E64*F64,0)</f>
        <v>9</v>
      </c>
      <c r="H64" s="143"/>
      <c r="I64" s="143" t="s">
        <v>117</v>
      </c>
      <c r="J64" s="143" t="s">
        <v>262</v>
      </c>
      <c r="K64" s="127">
        <v>800</v>
      </c>
      <c r="L64" s="143">
        <v>2</v>
      </c>
      <c r="M64" s="143">
        <f>$A$78</f>
        <v>9</v>
      </c>
      <c r="N64" s="143">
        <f t="shared" ref="N64:N77" si="33">ROUND(L64*M64,0)</f>
        <v>18</v>
      </c>
      <c r="O64" s="143"/>
    </row>
    <row r="65" spans="1:15" ht="16.5" customHeight="1">
      <c r="A65" s="144" t="s">
        <v>276</v>
      </c>
      <c r="B65" s="143" t="s">
        <v>111</v>
      </c>
      <c r="C65" s="143" t="s">
        <v>262</v>
      </c>
      <c r="D65" s="127">
        <v>800</v>
      </c>
      <c r="E65" s="143">
        <v>1</v>
      </c>
      <c r="F65" s="143">
        <f t="shared" ref="F65:F71" si="34">$A$78</f>
        <v>9</v>
      </c>
      <c r="G65" s="143">
        <f t="shared" si="32"/>
        <v>9</v>
      </c>
      <c r="H65" s="143"/>
      <c r="I65" s="143" t="s">
        <v>117</v>
      </c>
      <c r="J65" s="143" t="s">
        <v>262</v>
      </c>
      <c r="K65" s="127">
        <v>200</v>
      </c>
      <c r="L65" s="143">
        <v>5</v>
      </c>
      <c r="M65" s="143">
        <f>$A$78</f>
        <v>9</v>
      </c>
      <c r="N65" s="143">
        <f t="shared" si="33"/>
        <v>45</v>
      </c>
      <c r="O65" s="143"/>
    </row>
    <row r="66" spans="1:15" ht="16.5" customHeight="1">
      <c r="A66" s="144" t="s">
        <v>277</v>
      </c>
      <c r="B66" s="143" t="s">
        <v>237</v>
      </c>
      <c r="C66" s="143"/>
      <c r="D66" s="127" t="s">
        <v>246</v>
      </c>
      <c r="E66" s="143">
        <v>1</v>
      </c>
      <c r="F66" s="143">
        <f t="shared" si="34"/>
        <v>9</v>
      </c>
      <c r="G66" s="143">
        <f t="shared" si="32"/>
        <v>9</v>
      </c>
      <c r="H66" s="143"/>
      <c r="I66" s="143"/>
      <c r="J66" s="143"/>
      <c r="K66" s="127"/>
      <c r="L66" s="143"/>
      <c r="M66" s="143"/>
      <c r="N66" s="143"/>
      <c r="O66" s="143"/>
    </row>
    <row r="67" spans="1:15" ht="16.5" customHeight="1">
      <c r="A67" s="144" t="s">
        <v>278</v>
      </c>
      <c r="B67" s="143" t="s">
        <v>112</v>
      </c>
      <c r="C67" s="143" t="s">
        <v>55</v>
      </c>
      <c r="D67" s="127">
        <v>100</v>
      </c>
      <c r="E67" s="143">
        <v>1</v>
      </c>
      <c r="F67" s="143">
        <f t="shared" si="34"/>
        <v>9</v>
      </c>
      <c r="G67" s="143">
        <f>ROUND(E67*F67,0)</f>
        <v>9</v>
      </c>
      <c r="H67" s="143"/>
      <c r="I67" s="143" t="s">
        <v>107</v>
      </c>
      <c r="J67" s="143" t="s">
        <v>262</v>
      </c>
      <c r="K67" s="127">
        <v>800</v>
      </c>
      <c r="L67" s="143">
        <v>3</v>
      </c>
      <c r="M67" s="143">
        <f>$A$78</f>
        <v>9</v>
      </c>
      <c r="N67" s="143">
        <f t="shared" si="33"/>
        <v>27</v>
      </c>
      <c r="O67" s="143"/>
    </row>
    <row r="68" spans="1:15" ht="16.5" customHeight="1">
      <c r="A68" s="144" t="s">
        <v>279</v>
      </c>
      <c r="B68" s="143" t="s">
        <v>113</v>
      </c>
      <c r="C68" s="143" t="s">
        <v>262</v>
      </c>
      <c r="D68" s="127">
        <v>200</v>
      </c>
      <c r="E68" s="143">
        <v>1</v>
      </c>
      <c r="F68" s="143">
        <f t="shared" si="34"/>
        <v>9</v>
      </c>
      <c r="G68" s="143">
        <f>ROUND(E68*F68,0)</f>
        <v>9</v>
      </c>
      <c r="H68" s="143"/>
      <c r="I68" s="143" t="s">
        <v>118</v>
      </c>
      <c r="J68" s="143" t="s">
        <v>262</v>
      </c>
      <c r="K68" s="127">
        <v>200</v>
      </c>
      <c r="L68" s="143">
        <v>2</v>
      </c>
      <c r="M68" s="143">
        <f>$A$78</f>
        <v>9</v>
      </c>
      <c r="N68" s="143">
        <f t="shared" si="33"/>
        <v>18</v>
      </c>
      <c r="O68" s="143"/>
    </row>
    <row r="69" spans="1:15" ht="16.5" customHeight="1">
      <c r="A69" s="144" t="s">
        <v>280</v>
      </c>
      <c r="B69" s="143" t="s">
        <v>114</v>
      </c>
      <c r="C69" s="143" t="s">
        <v>262</v>
      </c>
      <c r="D69" s="127">
        <v>200</v>
      </c>
      <c r="E69" s="143">
        <v>1</v>
      </c>
      <c r="F69" s="143">
        <f t="shared" si="34"/>
        <v>9</v>
      </c>
      <c r="G69" s="143">
        <f>ROUND(E69*F69,0)</f>
        <v>9</v>
      </c>
      <c r="H69" s="143"/>
      <c r="I69" s="143"/>
      <c r="J69" s="143"/>
      <c r="K69" s="127"/>
      <c r="L69" s="143"/>
      <c r="M69" s="143"/>
      <c r="N69" s="143"/>
      <c r="O69" s="143"/>
    </row>
    <row r="70" spans="1:15" ht="16.5" customHeight="1">
      <c r="A70" s="144" t="s">
        <v>281</v>
      </c>
      <c r="B70" s="143" t="s">
        <v>115</v>
      </c>
      <c r="C70" s="143" t="s">
        <v>262</v>
      </c>
      <c r="D70" s="127" t="s">
        <v>243</v>
      </c>
      <c r="E70" s="143">
        <v>1</v>
      </c>
      <c r="F70" s="143">
        <f t="shared" si="34"/>
        <v>9</v>
      </c>
      <c r="G70" s="143">
        <f>ROUND(E70*F70,0)</f>
        <v>9</v>
      </c>
      <c r="H70" s="143"/>
      <c r="I70" s="143" t="s">
        <v>150</v>
      </c>
      <c r="J70" s="143"/>
      <c r="K70" s="127">
        <v>100</v>
      </c>
      <c r="L70" s="143">
        <v>1</v>
      </c>
      <c r="M70" s="143">
        <f>$A$78</f>
        <v>9</v>
      </c>
      <c r="N70" s="143">
        <f t="shared" ref="N70" si="35">ROUND(L70*M70,0)</f>
        <v>9</v>
      </c>
      <c r="O70" s="143"/>
    </row>
    <row r="71" spans="1:15" ht="16.5" customHeight="1">
      <c r="A71" s="144" t="s">
        <v>282</v>
      </c>
      <c r="B71" s="143" t="s">
        <v>116</v>
      </c>
      <c r="C71" s="143" t="s">
        <v>262</v>
      </c>
      <c r="D71" s="127">
        <v>200</v>
      </c>
      <c r="E71" s="143">
        <v>1</v>
      </c>
      <c r="F71" s="143">
        <f t="shared" si="34"/>
        <v>9</v>
      </c>
      <c r="G71" s="143">
        <f>ROUND(E71*F71,0)</f>
        <v>9</v>
      </c>
      <c r="H71" s="143"/>
      <c r="I71" s="143"/>
      <c r="J71" s="143"/>
      <c r="K71" s="127"/>
      <c r="L71" s="143"/>
      <c r="M71" s="143"/>
      <c r="N71" s="143"/>
      <c r="O71" s="143"/>
    </row>
    <row r="72" spans="1:15" ht="16.5" customHeight="1">
      <c r="A72" s="144" t="s">
        <v>283</v>
      </c>
      <c r="B72" s="143"/>
      <c r="C72" s="143"/>
      <c r="D72" s="127"/>
      <c r="E72" s="143"/>
      <c r="F72" s="143"/>
      <c r="G72" s="143"/>
      <c r="H72" s="143"/>
      <c r="I72" s="143" t="s">
        <v>119</v>
      </c>
      <c r="J72" s="143"/>
      <c r="K72" s="127">
        <v>600</v>
      </c>
      <c r="L72" s="143">
        <v>1</v>
      </c>
      <c r="M72" s="143">
        <f>$A$78</f>
        <v>9</v>
      </c>
      <c r="N72" s="143">
        <f t="shared" ref="N72" si="36">ROUND(L72*M72,0)</f>
        <v>9</v>
      </c>
      <c r="O72" s="143"/>
    </row>
    <row r="73" spans="1:15" ht="16.5" customHeight="1">
      <c r="A73" s="144" t="s">
        <v>284</v>
      </c>
      <c r="B73" s="143"/>
      <c r="C73" s="143"/>
      <c r="D73" s="127"/>
      <c r="E73" s="143"/>
      <c r="F73" s="143"/>
      <c r="G73" s="143"/>
      <c r="H73" s="143"/>
      <c r="I73" s="143" t="s">
        <v>119</v>
      </c>
      <c r="J73" s="143"/>
      <c r="K73" s="127">
        <v>200</v>
      </c>
      <c r="L73" s="143">
        <v>3</v>
      </c>
      <c r="M73" s="143">
        <f>$A$78</f>
        <v>9</v>
      </c>
      <c r="N73" s="143">
        <f t="shared" si="33"/>
        <v>27</v>
      </c>
      <c r="O73" s="143"/>
    </row>
    <row r="74" spans="1:15" ht="16.5" customHeight="1">
      <c r="A74" s="148"/>
      <c r="B74" s="143"/>
      <c r="C74" s="143"/>
      <c r="D74" s="127"/>
      <c r="E74" s="143"/>
      <c r="F74" s="143"/>
      <c r="G74" s="143"/>
      <c r="H74" s="143"/>
      <c r="I74" s="143"/>
      <c r="J74" s="143"/>
      <c r="K74" s="127"/>
      <c r="L74" s="143"/>
      <c r="M74" s="143"/>
      <c r="N74" s="143"/>
      <c r="O74" s="143"/>
    </row>
    <row r="75" spans="1:15" ht="16.5" customHeight="1">
      <c r="A75" s="148"/>
      <c r="B75" s="143"/>
      <c r="C75" s="143"/>
      <c r="D75" s="127"/>
      <c r="E75" s="143"/>
      <c r="F75" s="143"/>
      <c r="G75" s="143"/>
      <c r="H75" s="143"/>
      <c r="I75" s="143" t="s">
        <v>120</v>
      </c>
      <c r="J75" s="143"/>
      <c r="K75" s="127">
        <v>100</v>
      </c>
      <c r="L75" s="143">
        <v>1</v>
      </c>
      <c r="M75" s="143">
        <f>$A$78</f>
        <v>9</v>
      </c>
      <c r="N75" s="143">
        <f t="shared" si="33"/>
        <v>9</v>
      </c>
      <c r="O75" s="143"/>
    </row>
    <row r="76" spans="1:15" ht="16.5" customHeight="1">
      <c r="A76" s="148"/>
      <c r="B76" s="143"/>
      <c r="C76" s="143"/>
      <c r="D76" s="127"/>
      <c r="E76" s="143"/>
      <c r="F76" s="143"/>
      <c r="G76" s="143"/>
      <c r="H76" s="143"/>
      <c r="I76" s="143"/>
      <c r="J76" s="143"/>
      <c r="K76" s="127"/>
      <c r="L76" s="143"/>
      <c r="M76" s="143"/>
      <c r="N76" s="143"/>
      <c r="O76" s="143"/>
    </row>
    <row r="77" spans="1:15" ht="16.5" customHeight="1">
      <c r="A77" s="144"/>
      <c r="B77" s="143"/>
      <c r="C77" s="143"/>
      <c r="D77" s="127"/>
      <c r="E77" s="143"/>
      <c r="F77" s="143"/>
      <c r="G77" s="143"/>
      <c r="H77" s="143"/>
      <c r="I77" s="143" t="s">
        <v>121</v>
      </c>
      <c r="J77" s="143" t="s">
        <v>262</v>
      </c>
      <c r="K77" s="127">
        <v>800</v>
      </c>
      <c r="L77" s="143">
        <v>1</v>
      </c>
      <c r="M77" s="143">
        <f>$A$78</f>
        <v>9</v>
      </c>
      <c r="N77" s="143">
        <f t="shared" si="33"/>
        <v>9</v>
      </c>
      <c r="O77" s="143"/>
    </row>
    <row r="78" spans="1:15" ht="16.5" customHeight="1">
      <c r="A78" s="145">
        <v>9</v>
      </c>
      <c r="B78" s="143"/>
      <c r="C78" s="143"/>
      <c r="D78" s="127"/>
      <c r="E78" s="143"/>
      <c r="F78" s="143"/>
      <c r="G78" s="143"/>
      <c r="H78" s="143"/>
      <c r="I78" s="143"/>
      <c r="J78" s="143"/>
      <c r="K78" s="127"/>
      <c r="L78" s="143"/>
      <c r="M78" s="143"/>
      <c r="N78" s="143"/>
      <c r="O78" s="143"/>
    </row>
    <row r="79" spans="1:15" ht="16.5" customHeight="1">
      <c r="A79" s="147" t="s">
        <v>207</v>
      </c>
      <c r="B79" s="143" t="s">
        <v>92</v>
      </c>
      <c r="C79" s="143" t="s">
        <v>204</v>
      </c>
      <c r="D79" s="127">
        <v>800</v>
      </c>
      <c r="E79" s="143">
        <v>1</v>
      </c>
      <c r="F79" s="143">
        <f>A84</f>
        <v>8</v>
      </c>
      <c r="G79" s="143">
        <f>ROUND(E79*F79,0)</f>
        <v>8</v>
      </c>
      <c r="H79" s="143"/>
      <c r="I79" s="143" t="s">
        <v>215</v>
      </c>
      <c r="J79" s="143" t="s">
        <v>72</v>
      </c>
      <c r="K79" s="127">
        <v>800</v>
      </c>
      <c r="L79" s="143">
        <v>1</v>
      </c>
      <c r="M79" s="143">
        <f>A84</f>
        <v>8</v>
      </c>
      <c r="N79" s="143">
        <f t="shared" ref="N79:N81" si="37">ROUND(L79*M79,0)</f>
        <v>8</v>
      </c>
      <c r="O79" s="143"/>
    </row>
    <row r="80" spans="1:15" ht="16.5" customHeight="1">
      <c r="A80" s="149"/>
      <c r="B80" s="143" t="s">
        <v>93</v>
      </c>
      <c r="C80" s="143" t="s">
        <v>262</v>
      </c>
      <c r="D80" s="127">
        <v>800</v>
      </c>
      <c r="E80" s="143">
        <v>1</v>
      </c>
      <c r="F80" s="143">
        <f>A84</f>
        <v>8</v>
      </c>
      <c r="G80" s="143">
        <f>ROUND(E80*F80,0)</f>
        <v>8</v>
      </c>
      <c r="H80" s="143"/>
      <c r="I80" s="143" t="s">
        <v>216</v>
      </c>
      <c r="J80" s="143" t="s">
        <v>72</v>
      </c>
      <c r="K80" s="127">
        <v>800</v>
      </c>
      <c r="L80" s="143">
        <v>1</v>
      </c>
      <c r="M80" s="143">
        <f>A84</f>
        <v>8</v>
      </c>
      <c r="N80" s="143">
        <f t="shared" si="37"/>
        <v>8</v>
      </c>
      <c r="O80" s="143"/>
    </row>
    <row r="81" spans="1:15" ht="16.5" customHeight="1">
      <c r="A81" s="149"/>
      <c r="B81" s="143"/>
      <c r="C81" s="143"/>
      <c r="D81" s="127"/>
      <c r="E81" s="143"/>
      <c r="F81" s="143"/>
      <c r="G81" s="143"/>
      <c r="H81" s="143"/>
      <c r="I81" s="143" t="s">
        <v>217</v>
      </c>
      <c r="J81" s="143" t="s">
        <v>72</v>
      </c>
      <c r="K81" s="127">
        <v>800</v>
      </c>
      <c r="L81" s="143">
        <v>1</v>
      </c>
      <c r="M81" s="143">
        <f>A84</f>
        <v>8</v>
      </c>
      <c r="N81" s="143">
        <f t="shared" si="37"/>
        <v>8</v>
      </c>
      <c r="O81" s="143"/>
    </row>
    <row r="82" spans="1:15" ht="16.5" customHeight="1">
      <c r="A82" s="149"/>
      <c r="B82" s="143"/>
      <c r="C82" s="143"/>
      <c r="D82" s="127"/>
      <c r="E82" s="143"/>
      <c r="F82" s="143"/>
      <c r="G82" s="143"/>
      <c r="H82" s="143"/>
      <c r="I82" s="143"/>
      <c r="J82" s="143"/>
      <c r="K82" s="127"/>
      <c r="L82" s="143"/>
      <c r="M82" s="143"/>
      <c r="N82" s="143"/>
      <c r="O82" s="143"/>
    </row>
    <row r="83" spans="1:15" ht="16.5" customHeight="1">
      <c r="A83" s="149"/>
      <c r="B83" s="143"/>
      <c r="C83" s="143"/>
      <c r="D83" s="127"/>
      <c r="E83" s="143"/>
      <c r="F83" s="143"/>
      <c r="G83" s="143"/>
      <c r="H83" s="143"/>
      <c r="I83" s="143" t="s">
        <v>117</v>
      </c>
      <c r="J83" s="143" t="s">
        <v>262</v>
      </c>
      <c r="K83" s="127">
        <v>800</v>
      </c>
      <c r="L83" s="143">
        <v>1</v>
      </c>
      <c r="M83" s="143">
        <f>A84</f>
        <v>8</v>
      </c>
      <c r="N83" s="143">
        <f t="shared" ref="N83" si="38">ROUND(L83*M83,0)</f>
        <v>8</v>
      </c>
      <c r="O83" s="143"/>
    </row>
    <row r="84" spans="1:15" ht="16.5" customHeight="1">
      <c r="A84" s="145">
        <v>8</v>
      </c>
      <c r="B84" s="143"/>
      <c r="C84" s="143"/>
      <c r="D84" s="127"/>
      <c r="E84" s="143"/>
      <c r="F84" s="143"/>
      <c r="G84" s="143"/>
      <c r="H84" s="143"/>
      <c r="I84" s="143"/>
      <c r="J84" s="143"/>
      <c r="K84" s="127"/>
      <c r="L84" s="143"/>
      <c r="M84" s="143"/>
      <c r="N84" s="143"/>
      <c r="O84" s="143"/>
    </row>
    <row r="85" spans="1:15" ht="17.100000000000001" customHeight="1">
      <c r="A85" s="144" t="s">
        <v>89</v>
      </c>
      <c r="B85" s="143" t="s">
        <v>61</v>
      </c>
      <c r="C85" s="143" t="s">
        <v>262</v>
      </c>
      <c r="D85" s="127" t="s">
        <v>82</v>
      </c>
      <c r="E85" s="143">
        <v>1</v>
      </c>
      <c r="F85" s="143">
        <f>$A$88</f>
        <v>25</v>
      </c>
      <c r="G85" s="143">
        <f>ROUND(E85*F85,0)</f>
        <v>25</v>
      </c>
      <c r="H85" s="143"/>
      <c r="I85" s="143" t="s">
        <v>107</v>
      </c>
      <c r="J85" s="143" t="s">
        <v>262</v>
      </c>
      <c r="K85" s="127">
        <v>800</v>
      </c>
      <c r="L85" s="143">
        <v>1</v>
      </c>
      <c r="M85" s="143">
        <f>$A$88</f>
        <v>25</v>
      </c>
      <c r="N85" s="143">
        <f>ROUND(L85*M85,0)</f>
        <v>25</v>
      </c>
      <c r="O85" s="143"/>
    </row>
    <row r="86" spans="1:15" ht="17.100000000000001" customHeight="1">
      <c r="A86" s="150" t="s">
        <v>38</v>
      </c>
      <c r="B86" s="143"/>
      <c r="C86" s="143"/>
      <c r="D86" s="127"/>
      <c r="E86" s="143"/>
      <c r="F86" s="143"/>
      <c r="G86" s="143"/>
      <c r="H86" s="143"/>
      <c r="I86" s="143" t="s">
        <v>37</v>
      </c>
      <c r="J86" s="143" t="s">
        <v>262</v>
      </c>
      <c r="K86" s="127">
        <v>800</v>
      </c>
      <c r="L86" s="143">
        <v>1</v>
      </c>
      <c r="M86" s="143">
        <f>$A$88</f>
        <v>25</v>
      </c>
      <c r="N86" s="143">
        <f>ROUND(L86*M86,0)</f>
        <v>25</v>
      </c>
      <c r="O86" s="143"/>
    </row>
    <row r="87" spans="1:15" ht="17.100000000000001" customHeight="1">
      <c r="A87" s="150"/>
      <c r="B87" s="143"/>
      <c r="C87" s="143"/>
      <c r="D87" s="127"/>
      <c r="E87" s="143"/>
      <c r="F87" s="143"/>
      <c r="G87" s="143"/>
      <c r="H87" s="143"/>
      <c r="I87" s="143" t="s">
        <v>59</v>
      </c>
      <c r="J87" s="143" t="s">
        <v>262</v>
      </c>
      <c r="K87" s="127">
        <v>800</v>
      </c>
      <c r="L87" s="143">
        <v>1</v>
      </c>
      <c r="M87" s="143">
        <f>$A$88</f>
        <v>25</v>
      </c>
      <c r="N87" s="143">
        <f>ROUND(L87*M87,0)</f>
        <v>25</v>
      </c>
      <c r="O87" s="143"/>
    </row>
    <row r="88" spans="1:15" ht="17.100000000000001" customHeight="1">
      <c r="A88" s="145">
        <f>곡관조서!G94</f>
        <v>25</v>
      </c>
      <c r="B88" s="143"/>
      <c r="C88" s="143"/>
      <c r="D88" s="127"/>
      <c r="E88" s="143"/>
      <c r="F88" s="143"/>
      <c r="G88" s="143"/>
      <c r="H88" s="143"/>
      <c r="I88" s="143"/>
      <c r="J88" s="143"/>
      <c r="K88" s="127"/>
      <c r="L88" s="143"/>
      <c r="M88" s="143"/>
      <c r="N88" s="143"/>
      <c r="O88" s="143"/>
    </row>
    <row r="89" spans="1:15" ht="17.100000000000001" customHeight="1">
      <c r="A89" s="144" t="s">
        <v>90</v>
      </c>
      <c r="B89" s="143" t="s">
        <v>61</v>
      </c>
      <c r="C89" s="143" t="s">
        <v>262</v>
      </c>
      <c r="D89" s="127" t="s">
        <v>83</v>
      </c>
      <c r="E89" s="143">
        <v>1</v>
      </c>
      <c r="F89" s="143">
        <f>$A$92</f>
        <v>16</v>
      </c>
      <c r="G89" s="143">
        <f>ROUND(E89*F89,0)</f>
        <v>16</v>
      </c>
      <c r="H89" s="143"/>
      <c r="I89" s="143" t="s">
        <v>107</v>
      </c>
      <c r="J89" s="143" t="s">
        <v>262</v>
      </c>
      <c r="K89" s="127">
        <v>800</v>
      </c>
      <c r="L89" s="143">
        <v>1</v>
      </c>
      <c r="M89" s="143">
        <f>$A$92</f>
        <v>16</v>
      </c>
      <c r="N89" s="143">
        <f>ROUND(L89*M89,0)</f>
        <v>16</v>
      </c>
      <c r="O89" s="143"/>
    </row>
    <row r="90" spans="1:15" ht="17.100000000000001" customHeight="1">
      <c r="A90" s="150" t="s">
        <v>38</v>
      </c>
      <c r="B90" s="143"/>
      <c r="C90" s="143"/>
      <c r="D90" s="127"/>
      <c r="E90" s="143"/>
      <c r="F90" s="143"/>
      <c r="G90" s="143"/>
      <c r="H90" s="143"/>
      <c r="I90" s="143" t="s">
        <v>37</v>
      </c>
      <c r="J90" s="143" t="s">
        <v>262</v>
      </c>
      <c r="K90" s="127">
        <v>800</v>
      </c>
      <c r="L90" s="143">
        <v>1</v>
      </c>
      <c r="M90" s="143">
        <f>$A$92</f>
        <v>16</v>
      </c>
      <c r="N90" s="143">
        <f>ROUND(L90*M90,0)</f>
        <v>16</v>
      </c>
      <c r="O90" s="143"/>
    </row>
    <row r="91" spans="1:15" ht="17.100000000000001" customHeight="1">
      <c r="A91" s="150"/>
      <c r="B91" s="143"/>
      <c r="C91" s="143"/>
      <c r="D91" s="127"/>
      <c r="E91" s="143"/>
      <c r="F91" s="143"/>
      <c r="G91" s="143"/>
      <c r="H91" s="143"/>
      <c r="I91" s="143" t="s">
        <v>58</v>
      </c>
      <c r="J91" s="143" t="s">
        <v>262</v>
      </c>
      <c r="K91" s="127">
        <v>800</v>
      </c>
      <c r="L91" s="143">
        <v>1</v>
      </c>
      <c r="M91" s="143">
        <f>$A$92</f>
        <v>16</v>
      </c>
      <c r="N91" s="143">
        <f>ROUND(L91*M91,0)</f>
        <v>16</v>
      </c>
      <c r="O91" s="143"/>
    </row>
    <row r="92" spans="1:15" ht="17.100000000000001" customHeight="1">
      <c r="A92" s="145">
        <f>곡관조서!G95</f>
        <v>16</v>
      </c>
      <c r="B92" s="143"/>
      <c r="C92" s="143"/>
      <c r="D92" s="127"/>
      <c r="E92" s="143"/>
      <c r="F92" s="143"/>
      <c r="G92" s="143"/>
      <c r="H92" s="143"/>
      <c r="I92" s="143"/>
      <c r="J92" s="143"/>
      <c r="K92" s="127"/>
      <c r="L92" s="143"/>
      <c r="M92" s="143"/>
      <c r="N92" s="143"/>
      <c r="O92" s="143"/>
    </row>
    <row r="93" spans="1:15" ht="17.100000000000001" customHeight="1">
      <c r="A93" s="144" t="s">
        <v>91</v>
      </c>
      <c r="B93" s="143" t="s">
        <v>61</v>
      </c>
      <c r="C93" s="143" t="s">
        <v>262</v>
      </c>
      <c r="D93" s="127" t="s">
        <v>84</v>
      </c>
      <c r="E93" s="143">
        <v>1</v>
      </c>
      <c r="F93" s="143">
        <f>$A$96</f>
        <v>49</v>
      </c>
      <c r="G93" s="143">
        <f>ROUND(E93*F93,0)</f>
        <v>49</v>
      </c>
      <c r="H93" s="143"/>
      <c r="I93" s="143" t="s">
        <v>107</v>
      </c>
      <c r="J93" s="143" t="s">
        <v>262</v>
      </c>
      <c r="K93" s="127">
        <v>800</v>
      </c>
      <c r="L93" s="143">
        <v>1</v>
      </c>
      <c r="M93" s="143">
        <f>$A$96</f>
        <v>49</v>
      </c>
      <c r="N93" s="143">
        <f>ROUND(L93*M93,0)</f>
        <v>49</v>
      </c>
      <c r="O93" s="143"/>
    </row>
    <row r="94" spans="1:15" ht="17.100000000000001" customHeight="1">
      <c r="A94" s="150" t="s">
        <v>38</v>
      </c>
      <c r="B94" s="143"/>
      <c r="C94" s="143"/>
      <c r="D94" s="127"/>
      <c r="E94" s="143"/>
      <c r="F94" s="143"/>
      <c r="G94" s="143"/>
      <c r="H94" s="143"/>
      <c r="I94" s="143" t="s">
        <v>37</v>
      </c>
      <c r="J94" s="143" t="s">
        <v>262</v>
      </c>
      <c r="K94" s="127">
        <v>800</v>
      </c>
      <c r="L94" s="143">
        <v>1</v>
      </c>
      <c r="M94" s="143">
        <f>$A$96</f>
        <v>49</v>
      </c>
      <c r="N94" s="143">
        <f>ROUND(L94*M94,0)</f>
        <v>49</v>
      </c>
      <c r="O94" s="143"/>
    </row>
    <row r="95" spans="1:15" ht="17.100000000000001" customHeight="1">
      <c r="A95" s="150"/>
      <c r="B95" s="143"/>
      <c r="C95" s="143"/>
      <c r="D95" s="127"/>
      <c r="E95" s="143"/>
      <c r="F95" s="143"/>
      <c r="G95" s="143"/>
      <c r="H95" s="143"/>
      <c r="I95" s="143" t="s">
        <v>58</v>
      </c>
      <c r="J95" s="143" t="s">
        <v>262</v>
      </c>
      <c r="K95" s="127">
        <v>800</v>
      </c>
      <c r="L95" s="143">
        <v>1</v>
      </c>
      <c r="M95" s="143">
        <f>$A$96</f>
        <v>49</v>
      </c>
      <c r="N95" s="143">
        <f>ROUND(L95*M95,0)</f>
        <v>49</v>
      </c>
      <c r="O95" s="143"/>
    </row>
    <row r="96" spans="1:15" ht="17.100000000000001" customHeight="1">
      <c r="A96" s="145">
        <f>곡관조서!G96</f>
        <v>49</v>
      </c>
      <c r="B96" s="143"/>
      <c r="C96" s="143"/>
      <c r="D96" s="127"/>
      <c r="E96" s="143"/>
      <c r="F96" s="143"/>
      <c r="G96" s="143"/>
      <c r="H96" s="143"/>
      <c r="I96" s="143"/>
      <c r="J96" s="143"/>
      <c r="K96" s="127"/>
      <c r="L96" s="143"/>
      <c r="M96" s="143"/>
      <c r="N96" s="143"/>
      <c r="O96" s="143"/>
    </row>
    <row r="97" s="141" customFormat="1" ht="17.100000000000001" customHeight="1"/>
    <row r="98" s="141" customFormat="1" ht="17.100000000000001" customHeight="1"/>
    <row r="99" s="141" customFormat="1" ht="17.100000000000001" customHeight="1"/>
    <row r="100" s="141" customFormat="1" ht="17.100000000000001" customHeight="1"/>
  </sheetData>
  <mergeCells count="3">
    <mergeCell ref="A2:A3"/>
    <mergeCell ref="B2:H2"/>
    <mergeCell ref="I2:O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3" manualBreakCount="3">
    <brk id="30" max="14" man="1"/>
    <brk id="52" max="14" man="1"/>
    <brk id="78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K97"/>
  <sheetViews>
    <sheetView zoomScaleNormal="100" zoomScaleSheetLayoutView="100" workbookViewId="0">
      <pane xSplit="1" ySplit="3" topLeftCell="B58" activePane="bottomRight" state="frozen"/>
      <selection pane="topRight" activeCell="B1" sqref="B1"/>
      <selection pane="bottomLeft" activeCell="A4" sqref="A4"/>
      <selection pane="bottomRight" activeCell="E73" sqref="E73"/>
    </sheetView>
  </sheetViews>
  <sheetFormatPr defaultColWidth="6.21875" defaultRowHeight="11.25"/>
  <cols>
    <col min="1" max="1" width="13.5546875" style="97" customWidth="1"/>
    <col min="2" max="4" width="7.77734375" style="97" customWidth="1"/>
    <col min="5" max="5" width="10.77734375" style="97" bestFit="1" customWidth="1"/>
    <col min="6" max="6" width="16.44140625" style="97" customWidth="1"/>
    <col min="7" max="7" width="7.77734375" style="97" customWidth="1"/>
    <col min="8" max="8" width="8.21875" style="97" customWidth="1"/>
    <col min="9" max="9" width="6.21875" style="97"/>
    <col min="10" max="11" width="6.21875" style="98"/>
    <col min="12" max="16384" width="6.21875" style="97"/>
  </cols>
  <sheetData>
    <row r="1" spans="1:11" ht="30" customHeight="1">
      <c r="A1" s="96" t="s">
        <v>28</v>
      </c>
      <c r="B1" s="96"/>
      <c r="C1" s="96"/>
      <c r="D1" s="96"/>
      <c r="E1" s="96"/>
      <c r="F1" s="96"/>
      <c r="G1" s="96"/>
      <c r="H1" s="96"/>
    </row>
    <row r="2" spans="1:11" ht="15" customHeight="1">
      <c r="H2" s="99"/>
    </row>
    <row r="3" spans="1:11" ht="24.95" customHeight="1">
      <c r="A3" s="134" t="s">
        <v>22</v>
      </c>
      <c r="B3" s="135" t="s">
        <v>23</v>
      </c>
      <c r="C3" s="135"/>
      <c r="D3" s="136" t="s">
        <v>35</v>
      </c>
      <c r="E3" s="136" t="s">
        <v>29</v>
      </c>
      <c r="F3" s="136" t="s">
        <v>30</v>
      </c>
      <c r="G3" s="136" t="s">
        <v>31</v>
      </c>
      <c r="H3" s="137" t="s">
        <v>24</v>
      </c>
      <c r="J3" s="98" t="s">
        <v>32</v>
      </c>
      <c r="K3" s="98" t="s">
        <v>33</v>
      </c>
    </row>
    <row r="4" spans="1:11" ht="18" customHeight="1">
      <c r="A4" s="100" t="s">
        <v>269</v>
      </c>
      <c r="B4" s="101">
        <v>5</v>
      </c>
      <c r="C4" s="102">
        <v>38</v>
      </c>
      <c r="D4" s="103" t="s">
        <v>33</v>
      </c>
      <c r="E4" s="104" t="s">
        <v>262</v>
      </c>
      <c r="F4" s="104" t="str">
        <f t="shared" ref="F4" si="0">IF(K4=11,"D"&amp;J4&amp;"x11 1/4˚",IF(K4=22,"D"&amp;J4&amp;"x22 1/2˚",IF(K4=45,"D"&amp;J4&amp;"x45˚","")))</f>
        <v>D800x22 1/2˚</v>
      </c>
      <c r="G4" s="104">
        <v>1</v>
      </c>
      <c r="H4" s="105" t="s">
        <v>26</v>
      </c>
      <c r="J4" s="98">
        <v>800</v>
      </c>
      <c r="K4" s="98">
        <v>22</v>
      </c>
    </row>
    <row r="5" spans="1:11" ht="18" customHeight="1">
      <c r="A5" s="106"/>
      <c r="B5" s="107">
        <v>6</v>
      </c>
      <c r="C5" s="108">
        <v>7</v>
      </c>
      <c r="D5" s="109" t="s">
        <v>33</v>
      </c>
      <c r="E5" s="110" t="s">
        <v>262</v>
      </c>
      <c r="F5" s="110" t="str">
        <f>IF(K5=11,"D"&amp;J5&amp;"x11 1/4˚",IF(K5=22,"D"&amp;J5&amp;"x22 1/2˚",IF(K5=45,"D"&amp;J5&amp;"x45˚","")))</f>
        <v>D800x22 1/2˚</v>
      </c>
      <c r="G5" s="110">
        <v>1</v>
      </c>
      <c r="H5" s="111" t="s">
        <v>26</v>
      </c>
      <c r="J5" s="98">
        <v>800</v>
      </c>
      <c r="K5" s="98">
        <v>22</v>
      </c>
    </row>
    <row r="6" spans="1:11" ht="18" customHeight="1">
      <c r="A6" s="106"/>
      <c r="B6" s="107">
        <v>8</v>
      </c>
      <c r="C6" s="108">
        <v>13</v>
      </c>
      <c r="D6" s="109" t="s">
        <v>33</v>
      </c>
      <c r="E6" s="110" t="s">
        <v>262</v>
      </c>
      <c r="F6" s="110" t="str">
        <f>IF(K6=11,"D"&amp;J6&amp;"x11 1/4˚",IF(K6=22,"D"&amp;J6&amp;"x22 1/2˚",IF(K6=45,"D"&amp;J6&amp;"x45˚","")))</f>
        <v>D800x11 1/4˚</v>
      </c>
      <c r="G6" s="110">
        <v>1</v>
      </c>
      <c r="H6" s="111" t="s">
        <v>79</v>
      </c>
      <c r="J6" s="98">
        <v>800</v>
      </c>
      <c r="K6" s="98">
        <v>11</v>
      </c>
    </row>
    <row r="7" spans="1:11" ht="18" customHeight="1">
      <c r="A7" s="106"/>
      <c r="B7" s="107">
        <v>8</v>
      </c>
      <c r="C7" s="108">
        <v>26</v>
      </c>
      <c r="D7" s="109" t="s">
        <v>33</v>
      </c>
      <c r="E7" s="110" t="s">
        <v>262</v>
      </c>
      <c r="F7" s="110" t="str">
        <f>IF(K7=11,"D"&amp;J7&amp;"x11 1/4˚",IF(K7=22,"D"&amp;J7&amp;"x22 1/2˚",IF(K7=45,"D"&amp;J7&amp;"x45˚","")))</f>
        <v>D800x22 1/2˚</v>
      </c>
      <c r="G7" s="110">
        <v>1</v>
      </c>
      <c r="H7" s="111" t="s">
        <v>80</v>
      </c>
      <c r="J7" s="98">
        <v>800</v>
      </c>
      <c r="K7" s="98">
        <v>22</v>
      </c>
    </row>
    <row r="8" spans="1:11" ht="18" customHeight="1">
      <c r="A8" s="106"/>
      <c r="B8" s="107">
        <v>8</v>
      </c>
      <c r="C8" s="108">
        <v>29</v>
      </c>
      <c r="D8" s="109" t="s">
        <v>33</v>
      </c>
      <c r="E8" s="110" t="s">
        <v>262</v>
      </c>
      <c r="F8" s="110" t="str">
        <f t="shared" ref="F8:F59" si="1">IF(K8=11,"D"&amp;J8&amp;"x11 1/4˚",IF(K8=22,"D"&amp;J8&amp;"x22 1/2˚",IF(K8=45,"D"&amp;J8&amp;"x45˚","")))</f>
        <v>D800x11 1/4˚</v>
      </c>
      <c r="G8" s="110">
        <v>1</v>
      </c>
      <c r="H8" s="111" t="s">
        <v>81</v>
      </c>
      <c r="J8" s="98">
        <v>800</v>
      </c>
      <c r="K8" s="98">
        <v>11</v>
      </c>
    </row>
    <row r="9" spans="1:11" ht="18" customHeight="1">
      <c r="A9" s="106"/>
      <c r="B9" s="107">
        <v>8</v>
      </c>
      <c r="C9" s="108">
        <v>35</v>
      </c>
      <c r="D9" s="109" t="s">
        <v>33</v>
      </c>
      <c r="E9" s="110" t="s">
        <v>262</v>
      </c>
      <c r="F9" s="110" t="str">
        <f t="shared" si="1"/>
        <v>D800x11 1/4˚</v>
      </c>
      <c r="G9" s="110">
        <v>1</v>
      </c>
      <c r="H9" s="111" t="s">
        <v>81</v>
      </c>
      <c r="J9" s="98">
        <v>800</v>
      </c>
      <c r="K9" s="98">
        <v>11</v>
      </c>
    </row>
    <row r="10" spans="1:11" ht="18" customHeight="1">
      <c r="A10" s="106"/>
      <c r="B10" s="107">
        <v>9</v>
      </c>
      <c r="C10" s="108">
        <v>5</v>
      </c>
      <c r="D10" s="109" t="s">
        <v>33</v>
      </c>
      <c r="E10" s="110" t="s">
        <v>262</v>
      </c>
      <c r="F10" s="110" t="str">
        <f t="shared" si="1"/>
        <v>D800x22 1/2˚</v>
      </c>
      <c r="G10" s="110">
        <v>1</v>
      </c>
      <c r="H10" s="111" t="s">
        <v>80</v>
      </c>
      <c r="J10" s="98">
        <v>800</v>
      </c>
      <c r="K10" s="98">
        <v>22</v>
      </c>
    </row>
    <row r="11" spans="1:11" ht="18" customHeight="1">
      <c r="A11" s="106"/>
      <c r="B11" s="107">
        <v>9</v>
      </c>
      <c r="C11" s="108">
        <v>10</v>
      </c>
      <c r="D11" s="109" t="s">
        <v>33</v>
      </c>
      <c r="E11" s="110" t="s">
        <v>262</v>
      </c>
      <c r="F11" s="110" t="str">
        <f t="shared" si="1"/>
        <v>D800x11 1/4˚</v>
      </c>
      <c r="G11" s="110">
        <v>1</v>
      </c>
      <c r="H11" s="111" t="s">
        <v>81</v>
      </c>
      <c r="J11" s="98">
        <v>800</v>
      </c>
      <c r="K11" s="98">
        <v>11</v>
      </c>
    </row>
    <row r="12" spans="1:11" ht="18" customHeight="1">
      <c r="A12" s="106"/>
      <c r="B12" s="107">
        <v>18</v>
      </c>
      <c r="C12" s="108">
        <v>31</v>
      </c>
      <c r="D12" s="109" t="s">
        <v>33</v>
      </c>
      <c r="E12" s="110" t="s">
        <v>262</v>
      </c>
      <c r="F12" s="110" t="str">
        <f t="shared" si="1"/>
        <v>D800x22 1/2˚</v>
      </c>
      <c r="G12" s="110">
        <v>1</v>
      </c>
      <c r="H12" s="111" t="s">
        <v>80</v>
      </c>
      <c r="J12" s="98">
        <v>800</v>
      </c>
      <c r="K12" s="98">
        <v>22</v>
      </c>
    </row>
    <row r="13" spans="1:11" ht="18" customHeight="1">
      <c r="A13" s="106"/>
      <c r="B13" s="107">
        <v>19</v>
      </c>
      <c r="C13" s="108">
        <v>18</v>
      </c>
      <c r="D13" s="109" t="s">
        <v>33</v>
      </c>
      <c r="E13" s="110" t="s">
        <v>262</v>
      </c>
      <c r="F13" s="110" t="str">
        <f t="shared" si="1"/>
        <v>D800x22 1/2˚</v>
      </c>
      <c r="G13" s="110">
        <v>1</v>
      </c>
      <c r="H13" s="111" t="s">
        <v>80</v>
      </c>
      <c r="J13" s="98">
        <v>800</v>
      </c>
      <c r="K13" s="98">
        <v>22</v>
      </c>
    </row>
    <row r="14" spans="1:11" ht="18" customHeight="1">
      <c r="A14" s="106"/>
      <c r="B14" s="107">
        <v>20</v>
      </c>
      <c r="C14" s="108">
        <v>7</v>
      </c>
      <c r="D14" s="109" t="s">
        <v>33</v>
      </c>
      <c r="E14" s="110" t="s">
        <v>262</v>
      </c>
      <c r="F14" s="110" t="str">
        <f t="shared" si="1"/>
        <v>D800x11 1/4˚</v>
      </c>
      <c r="G14" s="110">
        <v>1</v>
      </c>
      <c r="H14" s="111" t="s">
        <v>80</v>
      </c>
      <c r="J14" s="98">
        <v>800</v>
      </c>
      <c r="K14" s="98">
        <v>11</v>
      </c>
    </row>
    <row r="15" spans="1:11" ht="18" customHeight="1">
      <c r="A15" s="106"/>
      <c r="B15" s="107">
        <v>20</v>
      </c>
      <c r="C15" s="108">
        <v>32</v>
      </c>
      <c r="D15" s="109" t="s">
        <v>33</v>
      </c>
      <c r="E15" s="110" t="s">
        <v>262</v>
      </c>
      <c r="F15" s="110" t="str">
        <f t="shared" si="1"/>
        <v>D800x11 1/4˚</v>
      </c>
      <c r="G15" s="110">
        <v>1</v>
      </c>
      <c r="H15" s="111" t="s">
        <v>80</v>
      </c>
      <c r="J15" s="98">
        <v>800</v>
      </c>
      <c r="K15" s="98">
        <v>11</v>
      </c>
    </row>
    <row r="16" spans="1:11" ht="18" customHeight="1">
      <c r="A16" s="106"/>
      <c r="B16" s="107">
        <v>22</v>
      </c>
      <c r="C16" s="108">
        <v>0</v>
      </c>
      <c r="D16" s="109" t="s">
        <v>33</v>
      </c>
      <c r="E16" s="110" t="s">
        <v>262</v>
      </c>
      <c r="F16" s="110" t="str">
        <f t="shared" si="1"/>
        <v>D800x11 1/4˚</v>
      </c>
      <c r="G16" s="110">
        <v>1</v>
      </c>
      <c r="H16" s="111" t="s">
        <v>81</v>
      </c>
      <c r="J16" s="98">
        <v>800</v>
      </c>
      <c r="K16" s="98">
        <v>11</v>
      </c>
    </row>
    <row r="17" spans="1:11" ht="18" customHeight="1">
      <c r="A17" s="106"/>
      <c r="B17" s="107">
        <v>22</v>
      </c>
      <c r="C17" s="108">
        <v>10</v>
      </c>
      <c r="D17" s="109" t="s">
        <v>33</v>
      </c>
      <c r="E17" s="110" t="s">
        <v>262</v>
      </c>
      <c r="F17" s="110" t="str">
        <f t="shared" ref="F17" si="2">IF(K17=11,"D"&amp;J17&amp;"x11 1/4˚",IF(K17=22,"D"&amp;J17&amp;"x22 1/2˚",IF(K17=45,"D"&amp;J17&amp;"x45˚","")))</f>
        <v>D800x11 1/4˚</v>
      </c>
      <c r="G17" s="110">
        <v>1</v>
      </c>
      <c r="H17" s="111" t="s">
        <v>81</v>
      </c>
      <c r="J17" s="98">
        <v>800</v>
      </c>
      <c r="K17" s="98">
        <v>11</v>
      </c>
    </row>
    <row r="18" spans="1:11" ht="18" customHeight="1">
      <c r="A18" s="106"/>
      <c r="B18" s="107">
        <v>22</v>
      </c>
      <c r="C18" s="108">
        <v>14</v>
      </c>
      <c r="D18" s="109" t="s">
        <v>33</v>
      </c>
      <c r="E18" s="110" t="s">
        <v>262</v>
      </c>
      <c r="F18" s="110" t="str">
        <f t="shared" si="1"/>
        <v>D800x45˚</v>
      </c>
      <c r="G18" s="110">
        <v>1</v>
      </c>
      <c r="H18" s="111" t="s">
        <v>80</v>
      </c>
      <c r="J18" s="98">
        <v>800</v>
      </c>
      <c r="K18" s="98">
        <v>45</v>
      </c>
    </row>
    <row r="19" spans="1:11" ht="18" customHeight="1">
      <c r="A19" s="106"/>
      <c r="B19" s="107">
        <v>22</v>
      </c>
      <c r="C19" s="108">
        <v>36</v>
      </c>
      <c r="D19" s="109" t="s">
        <v>33</v>
      </c>
      <c r="E19" s="110" t="s">
        <v>262</v>
      </c>
      <c r="F19" s="110" t="str">
        <f t="shared" si="1"/>
        <v>D800x45˚</v>
      </c>
      <c r="G19" s="110">
        <v>1</v>
      </c>
      <c r="H19" s="111" t="s">
        <v>80</v>
      </c>
      <c r="J19" s="98">
        <v>800</v>
      </c>
      <c r="K19" s="98">
        <v>45</v>
      </c>
    </row>
    <row r="20" spans="1:11" ht="18" customHeight="1">
      <c r="A20" s="106"/>
      <c r="B20" s="107">
        <v>22</v>
      </c>
      <c r="C20" s="108">
        <v>36</v>
      </c>
      <c r="D20" s="109" t="s">
        <v>33</v>
      </c>
      <c r="E20" s="110" t="s">
        <v>262</v>
      </c>
      <c r="F20" s="110" t="str">
        <f t="shared" si="1"/>
        <v>D800x11 1/4˚</v>
      </c>
      <c r="G20" s="110">
        <v>1</v>
      </c>
      <c r="H20" s="111" t="s">
        <v>80</v>
      </c>
      <c r="J20" s="98">
        <v>800</v>
      </c>
      <c r="K20" s="98">
        <v>11</v>
      </c>
    </row>
    <row r="21" spans="1:11" ht="18" customHeight="1">
      <c r="A21" s="106"/>
      <c r="B21" s="107">
        <v>23</v>
      </c>
      <c r="C21" s="108">
        <v>14</v>
      </c>
      <c r="D21" s="109" t="s">
        <v>33</v>
      </c>
      <c r="E21" s="110" t="s">
        <v>262</v>
      </c>
      <c r="F21" s="110" t="str">
        <f t="shared" si="1"/>
        <v>D800x11 1/4˚</v>
      </c>
      <c r="G21" s="110">
        <v>1</v>
      </c>
      <c r="H21" s="111" t="s">
        <v>80</v>
      </c>
      <c r="J21" s="98">
        <v>800</v>
      </c>
      <c r="K21" s="98">
        <v>11</v>
      </c>
    </row>
    <row r="22" spans="1:11" ht="18" customHeight="1">
      <c r="A22" s="106"/>
      <c r="B22" s="107">
        <v>23</v>
      </c>
      <c r="C22" s="108">
        <v>33</v>
      </c>
      <c r="D22" s="109" t="s">
        <v>33</v>
      </c>
      <c r="E22" s="110" t="s">
        <v>262</v>
      </c>
      <c r="F22" s="110" t="str">
        <f t="shared" si="1"/>
        <v>D800x11 1/4˚</v>
      </c>
      <c r="G22" s="110">
        <v>1</v>
      </c>
      <c r="H22" s="111" t="s">
        <v>80</v>
      </c>
      <c r="J22" s="98">
        <v>800</v>
      </c>
      <c r="K22" s="98">
        <v>11</v>
      </c>
    </row>
    <row r="23" spans="1:11" ht="18" customHeight="1">
      <c r="A23" s="106"/>
      <c r="B23" s="107">
        <v>24</v>
      </c>
      <c r="C23" s="108">
        <v>11</v>
      </c>
      <c r="D23" s="109" t="s">
        <v>33</v>
      </c>
      <c r="E23" s="110" t="s">
        <v>262</v>
      </c>
      <c r="F23" s="110" t="str">
        <f t="shared" si="1"/>
        <v>D800x11 1/4˚</v>
      </c>
      <c r="G23" s="110">
        <v>1</v>
      </c>
      <c r="H23" s="111" t="s">
        <v>80</v>
      </c>
      <c r="J23" s="98">
        <v>800</v>
      </c>
      <c r="K23" s="98">
        <v>11</v>
      </c>
    </row>
    <row r="24" spans="1:11" ht="18" customHeight="1">
      <c r="A24" s="106"/>
      <c r="B24" s="107">
        <v>24</v>
      </c>
      <c r="C24" s="108">
        <v>38</v>
      </c>
      <c r="D24" s="109" t="s">
        <v>33</v>
      </c>
      <c r="E24" s="110" t="s">
        <v>262</v>
      </c>
      <c r="F24" s="110" t="str">
        <f t="shared" si="1"/>
        <v>D800x11 1/4˚</v>
      </c>
      <c r="G24" s="110">
        <v>1</v>
      </c>
      <c r="H24" s="111" t="s">
        <v>80</v>
      </c>
      <c r="J24" s="98">
        <v>800</v>
      </c>
      <c r="K24" s="98">
        <v>11</v>
      </c>
    </row>
    <row r="25" spans="1:11" ht="18" customHeight="1">
      <c r="A25" s="106"/>
      <c r="B25" s="107">
        <v>25</v>
      </c>
      <c r="C25" s="108">
        <v>19</v>
      </c>
      <c r="D25" s="109" t="s">
        <v>33</v>
      </c>
      <c r="E25" s="110" t="s">
        <v>262</v>
      </c>
      <c r="F25" s="110" t="str">
        <f t="shared" si="1"/>
        <v>D800x11 1/4˚</v>
      </c>
      <c r="G25" s="110">
        <v>1</v>
      </c>
      <c r="H25" s="111" t="s">
        <v>80</v>
      </c>
      <c r="J25" s="98">
        <v>800</v>
      </c>
      <c r="K25" s="98">
        <v>11</v>
      </c>
    </row>
    <row r="26" spans="1:11" ht="18" customHeight="1">
      <c r="A26" s="106"/>
      <c r="B26" s="107">
        <v>33</v>
      </c>
      <c r="C26" s="108">
        <v>7</v>
      </c>
      <c r="D26" s="109" t="s">
        <v>33</v>
      </c>
      <c r="E26" s="110" t="s">
        <v>262</v>
      </c>
      <c r="F26" s="110" t="str">
        <f>IF(K26=11,"D"&amp;J26&amp;"x11 1/4˚",IF(K26=22,"D"&amp;J26&amp;"x22 1/2˚",IF(K26=45,"D"&amp;J26&amp;"x45˚","")))</f>
        <v>D800x11 1/4˚</v>
      </c>
      <c r="G26" s="110">
        <v>1</v>
      </c>
      <c r="H26" s="111" t="s">
        <v>81</v>
      </c>
      <c r="J26" s="98">
        <v>800</v>
      </c>
      <c r="K26" s="98">
        <v>11</v>
      </c>
    </row>
    <row r="27" spans="1:11" ht="18" customHeight="1">
      <c r="A27" s="106"/>
      <c r="B27" s="107">
        <v>33</v>
      </c>
      <c r="C27" s="108">
        <v>13</v>
      </c>
      <c r="D27" s="109" t="s">
        <v>33</v>
      </c>
      <c r="E27" s="110" t="s">
        <v>262</v>
      </c>
      <c r="F27" s="110" t="str">
        <f>IF(K27=11,"D"&amp;J27&amp;"x11 1/4˚",IF(K27=22,"D"&amp;J27&amp;"x22 1/2˚",IF(K27=45,"D"&amp;J27&amp;"x45˚","")))</f>
        <v>D800x11 1/4˚</v>
      </c>
      <c r="G27" s="110">
        <v>1</v>
      </c>
      <c r="H27" s="111" t="s">
        <v>81</v>
      </c>
      <c r="J27" s="98">
        <v>800</v>
      </c>
      <c r="K27" s="98">
        <v>11</v>
      </c>
    </row>
    <row r="28" spans="1:11" ht="18" customHeight="1">
      <c r="A28" s="106"/>
      <c r="B28" s="107">
        <v>34</v>
      </c>
      <c r="C28" s="108">
        <v>18</v>
      </c>
      <c r="D28" s="109" t="s">
        <v>33</v>
      </c>
      <c r="E28" s="110" t="s">
        <v>262</v>
      </c>
      <c r="F28" s="110" t="str">
        <f t="shared" si="1"/>
        <v>D800x11 1/4˚</v>
      </c>
      <c r="G28" s="110">
        <v>1</v>
      </c>
      <c r="H28" s="111" t="s">
        <v>81</v>
      </c>
      <c r="J28" s="98">
        <v>800</v>
      </c>
      <c r="K28" s="98">
        <v>11</v>
      </c>
    </row>
    <row r="29" spans="1:11" ht="18" customHeight="1">
      <c r="A29" s="106"/>
      <c r="B29" s="107">
        <v>34</v>
      </c>
      <c r="C29" s="108">
        <v>23</v>
      </c>
      <c r="D29" s="109" t="s">
        <v>33</v>
      </c>
      <c r="E29" s="110" t="s">
        <v>262</v>
      </c>
      <c r="F29" s="110" t="str">
        <f t="shared" si="1"/>
        <v>D800x11 1/4˚</v>
      </c>
      <c r="G29" s="110">
        <v>1</v>
      </c>
      <c r="H29" s="111" t="s">
        <v>81</v>
      </c>
      <c r="J29" s="98">
        <v>800</v>
      </c>
      <c r="K29" s="98">
        <v>11</v>
      </c>
    </row>
    <row r="30" spans="1:11" ht="18" customHeight="1">
      <c r="A30" s="106"/>
      <c r="B30" s="107">
        <v>34</v>
      </c>
      <c r="C30" s="108">
        <v>23</v>
      </c>
      <c r="D30" s="109" t="s">
        <v>33</v>
      </c>
      <c r="E30" s="110" t="s">
        <v>262</v>
      </c>
      <c r="F30" s="110" t="str">
        <f t="shared" si="1"/>
        <v>D800x45˚</v>
      </c>
      <c r="G30" s="110">
        <v>1</v>
      </c>
      <c r="H30" s="111" t="s">
        <v>80</v>
      </c>
      <c r="J30" s="98">
        <v>800</v>
      </c>
      <c r="K30" s="98">
        <v>45</v>
      </c>
    </row>
    <row r="31" spans="1:11" ht="18" customHeight="1">
      <c r="A31" s="106"/>
      <c r="B31" s="107">
        <v>34</v>
      </c>
      <c r="C31" s="108">
        <v>37</v>
      </c>
      <c r="D31" s="109" t="s">
        <v>33</v>
      </c>
      <c r="E31" s="110" t="s">
        <v>262</v>
      </c>
      <c r="F31" s="110" t="str">
        <f t="shared" si="1"/>
        <v>D800x45˚</v>
      </c>
      <c r="G31" s="110">
        <v>1</v>
      </c>
      <c r="H31" s="111" t="s">
        <v>80</v>
      </c>
      <c r="J31" s="98">
        <v>800</v>
      </c>
      <c r="K31" s="98">
        <v>45</v>
      </c>
    </row>
    <row r="32" spans="1:11" ht="18" customHeight="1">
      <c r="A32" s="106"/>
      <c r="B32" s="107">
        <v>41</v>
      </c>
      <c r="C32" s="108">
        <v>35</v>
      </c>
      <c r="D32" s="109" t="s">
        <v>33</v>
      </c>
      <c r="E32" s="110" t="s">
        <v>262</v>
      </c>
      <c r="F32" s="110" t="str">
        <f t="shared" si="1"/>
        <v>D800x11 1/4˚</v>
      </c>
      <c r="G32" s="110">
        <v>1</v>
      </c>
      <c r="H32" s="111" t="s">
        <v>81</v>
      </c>
      <c r="J32" s="98">
        <v>800</v>
      </c>
      <c r="K32" s="98">
        <v>11</v>
      </c>
    </row>
    <row r="33" spans="1:11" ht="18" customHeight="1">
      <c r="A33" s="106"/>
      <c r="B33" s="107">
        <v>42</v>
      </c>
      <c r="C33" s="108">
        <v>4</v>
      </c>
      <c r="D33" s="109" t="s">
        <v>33</v>
      </c>
      <c r="E33" s="110" t="s">
        <v>262</v>
      </c>
      <c r="F33" s="110" t="str">
        <f t="shared" si="1"/>
        <v>D800x11 1/4˚</v>
      </c>
      <c r="G33" s="110">
        <v>1</v>
      </c>
      <c r="H33" s="111" t="s">
        <v>81</v>
      </c>
      <c r="J33" s="98">
        <v>800</v>
      </c>
      <c r="K33" s="98">
        <v>11</v>
      </c>
    </row>
    <row r="34" spans="1:11" ht="18" customHeight="1">
      <c r="A34" s="106"/>
      <c r="B34" s="107">
        <v>42</v>
      </c>
      <c r="C34" s="108">
        <v>9</v>
      </c>
      <c r="D34" s="109" t="s">
        <v>33</v>
      </c>
      <c r="E34" s="110" t="s">
        <v>262</v>
      </c>
      <c r="F34" s="110" t="str">
        <f t="shared" si="1"/>
        <v>D800x11 1/4˚</v>
      </c>
      <c r="G34" s="110">
        <v>1</v>
      </c>
      <c r="H34" s="111" t="s">
        <v>81</v>
      </c>
      <c r="J34" s="98">
        <v>800</v>
      </c>
      <c r="K34" s="98">
        <v>11</v>
      </c>
    </row>
    <row r="35" spans="1:11" ht="18" customHeight="1">
      <c r="A35" s="106"/>
      <c r="B35" s="107">
        <v>42</v>
      </c>
      <c r="C35" s="108">
        <v>18</v>
      </c>
      <c r="D35" s="109" t="s">
        <v>33</v>
      </c>
      <c r="E35" s="110" t="s">
        <v>262</v>
      </c>
      <c r="F35" s="110" t="str">
        <f t="shared" si="1"/>
        <v>D800x11 1/4˚</v>
      </c>
      <c r="G35" s="110">
        <v>1</v>
      </c>
      <c r="H35" s="111" t="s">
        <v>81</v>
      </c>
      <c r="J35" s="98">
        <v>800</v>
      </c>
      <c r="K35" s="98">
        <v>11</v>
      </c>
    </row>
    <row r="36" spans="1:11" ht="18" customHeight="1">
      <c r="A36" s="106"/>
      <c r="B36" s="107">
        <v>45</v>
      </c>
      <c r="C36" s="108">
        <v>25</v>
      </c>
      <c r="D36" s="109" t="s">
        <v>33</v>
      </c>
      <c r="E36" s="110" t="s">
        <v>262</v>
      </c>
      <c r="F36" s="110" t="str">
        <f t="shared" si="1"/>
        <v>D800x22 1/2˚</v>
      </c>
      <c r="G36" s="110">
        <v>1</v>
      </c>
      <c r="H36" s="111" t="s">
        <v>81</v>
      </c>
      <c r="J36" s="98">
        <v>800</v>
      </c>
      <c r="K36" s="98">
        <v>22</v>
      </c>
    </row>
    <row r="37" spans="1:11" ht="18" customHeight="1">
      <c r="A37" s="106"/>
      <c r="B37" s="107">
        <v>45</v>
      </c>
      <c r="C37" s="108">
        <v>25</v>
      </c>
      <c r="D37" s="109" t="s">
        <v>33</v>
      </c>
      <c r="E37" s="110" t="s">
        <v>262</v>
      </c>
      <c r="F37" s="110" t="str">
        <f t="shared" si="1"/>
        <v>D800x45˚</v>
      </c>
      <c r="G37" s="110">
        <v>1</v>
      </c>
      <c r="H37" s="111" t="s">
        <v>80</v>
      </c>
      <c r="J37" s="98">
        <v>800</v>
      </c>
      <c r="K37" s="98">
        <v>45</v>
      </c>
    </row>
    <row r="38" spans="1:11" ht="18" customHeight="1">
      <c r="A38" s="112"/>
      <c r="B38" s="113">
        <v>45</v>
      </c>
      <c r="C38" s="114">
        <v>30</v>
      </c>
      <c r="D38" s="115" t="s">
        <v>33</v>
      </c>
      <c r="E38" s="116" t="s">
        <v>262</v>
      </c>
      <c r="F38" s="116" t="str">
        <f t="shared" si="1"/>
        <v>D800x22 1/2˚</v>
      </c>
      <c r="G38" s="116">
        <v>1</v>
      </c>
      <c r="H38" s="117" t="s">
        <v>81</v>
      </c>
      <c r="J38" s="98">
        <v>800</v>
      </c>
      <c r="K38" s="98">
        <v>22</v>
      </c>
    </row>
    <row r="39" spans="1:11" ht="18" customHeight="1">
      <c r="A39" s="100" t="s">
        <v>78</v>
      </c>
      <c r="B39" s="101">
        <v>46</v>
      </c>
      <c r="C39" s="102">
        <v>4</v>
      </c>
      <c r="D39" s="103" t="s">
        <v>33</v>
      </c>
      <c r="E39" s="104" t="s">
        <v>262</v>
      </c>
      <c r="F39" s="104" t="str">
        <f t="shared" si="1"/>
        <v>D800x45˚</v>
      </c>
      <c r="G39" s="104">
        <v>1</v>
      </c>
      <c r="H39" s="105" t="s">
        <v>80</v>
      </c>
      <c r="J39" s="98">
        <v>800</v>
      </c>
      <c r="K39" s="98">
        <v>45</v>
      </c>
    </row>
    <row r="40" spans="1:11" ht="18" customHeight="1">
      <c r="A40" s="106"/>
      <c r="B40" s="107">
        <v>46</v>
      </c>
      <c r="C40" s="108">
        <v>4</v>
      </c>
      <c r="D40" s="109" t="s">
        <v>33</v>
      </c>
      <c r="E40" s="110" t="s">
        <v>262</v>
      </c>
      <c r="F40" s="110" t="str">
        <f t="shared" si="1"/>
        <v>D800x45˚</v>
      </c>
      <c r="G40" s="110">
        <v>1</v>
      </c>
      <c r="H40" s="111" t="s">
        <v>81</v>
      </c>
      <c r="J40" s="98">
        <v>800</v>
      </c>
      <c r="K40" s="98">
        <v>45</v>
      </c>
    </row>
    <row r="41" spans="1:11" ht="18" customHeight="1">
      <c r="A41" s="106"/>
      <c r="B41" s="107">
        <v>46</v>
      </c>
      <c r="C41" s="108">
        <v>7</v>
      </c>
      <c r="D41" s="109" t="s">
        <v>33</v>
      </c>
      <c r="E41" s="110" t="s">
        <v>262</v>
      </c>
      <c r="F41" s="110" t="str">
        <f t="shared" si="1"/>
        <v>D800x45˚</v>
      </c>
      <c r="G41" s="110">
        <v>1</v>
      </c>
      <c r="H41" s="111" t="s">
        <v>81</v>
      </c>
      <c r="J41" s="98">
        <v>800</v>
      </c>
      <c r="K41" s="98">
        <v>45</v>
      </c>
    </row>
    <row r="42" spans="1:11" ht="18" customHeight="1">
      <c r="A42" s="106"/>
      <c r="B42" s="107">
        <v>61</v>
      </c>
      <c r="C42" s="108">
        <v>0</v>
      </c>
      <c r="D42" s="109" t="s">
        <v>33</v>
      </c>
      <c r="E42" s="110" t="s">
        <v>262</v>
      </c>
      <c r="F42" s="110" t="str">
        <f t="shared" si="1"/>
        <v>D800x11 1/4˚</v>
      </c>
      <c r="G42" s="110">
        <v>1</v>
      </c>
      <c r="H42" s="111" t="s">
        <v>81</v>
      </c>
      <c r="J42" s="98">
        <v>800</v>
      </c>
      <c r="K42" s="98">
        <v>11</v>
      </c>
    </row>
    <row r="43" spans="1:11" ht="18" customHeight="1">
      <c r="A43" s="106"/>
      <c r="B43" s="107">
        <v>61</v>
      </c>
      <c r="C43" s="108">
        <v>4</v>
      </c>
      <c r="D43" s="109" t="s">
        <v>33</v>
      </c>
      <c r="E43" s="110" t="s">
        <v>262</v>
      </c>
      <c r="F43" s="110" t="str">
        <f t="shared" si="1"/>
        <v>D800x22 1/2˚</v>
      </c>
      <c r="G43" s="110">
        <v>1</v>
      </c>
      <c r="H43" s="111" t="s">
        <v>80</v>
      </c>
      <c r="J43" s="98">
        <v>800</v>
      </c>
      <c r="K43" s="98">
        <v>22</v>
      </c>
    </row>
    <row r="44" spans="1:11" ht="18" customHeight="1">
      <c r="A44" s="106"/>
      <c r="B44" s="107">
        <v>61</v>
      </c>
      <c r="C44" s="108">
        <v>4</v>
      </c>
      <c r="D44" s="109" t="s">
        <v>33</v>
      </c>
      <c r="E44" s="110" t="s">
        <v>262</v>
      </c>
      <c r="F44" s="110" t="str">
        <f t="shared" si="1"/>
        <v>D800x11 1/4˚</v>
      </c>
      <c r="G44" s="110">
        <v>1</v>
      </c>
      <c r="H44" s="111" t="s">
        <v>81</v>
      </c>
      <c r="J44" s="98">
        <v>800</v>
      </c>
      <c r="K44" s="98">
        <v>11</v>
      </c>
    </row>
    <row r="45" spans="1:11" ht="18" customHeight="1">
      <c r="A45" s="106"/>
      <c r="B45" s="107">
        <v>61</v>
      </c>
      <c r="C45" s="108">
        <v>20</v>
      </c>
      <c r="D45" s="109" t="s">
        <v>33</v>
      </c>
      <c r="E45" s="110" t="s">
        <v>262</v>
      </c>
      <c r="F45" s="110" t="str">
        <f t="shared" si="1"/>
        <v>D800x11 1/4˚</v>
      </c>
      <c r="G45" s="110">
        <v>1</v>
      </c>
      <c r="H45" s="111" t="s">
        <v>81</v>
      </c>
      <c r="J45" s="98">
        <v>800</v>
      </c>
      <c r="K45" s="98">
        <v>11</v>
      </c>
    </row>
    <row r="46" spans="1:11" ht="18" customHeight="1">
      <c r="A46" s="106"/>
      <c r="B46" s="107">
        <v>61</v>
      </c>
      <c r="C46" s="108">
        <v>20</v>
      </c>
      <c r="D46" s="109" t="s">
        <v>33</v>
      </c>
      <c r="E46" s="110" t="s">
        <v>262</v>
      </c>
      <c r="F46" s="110" t="str">
        <f t="shared" si="1"/>
        <v>D800x22 1/2˚</v>
      </c>
      <c r="G46" s="110">
        <v>1</v>
      </c>
      <c r="H46" s="111" t="s">
        <v>80</v>
      </c>
      <c r="J46" s="98">
        <v>800</v>
      </c>
      <c r="K46" s="98">
        <v>22</v>
      </c>
    </row>
    <row r="47" spans="1:11" ht="18" customHeight="1">
      <c r="A47" s="106"/>
      <c r="B47" s="107">
        <v>61</v>
      </c>
      <c r="C47" s="108">
        <v>27</v>
      </c>
      <c r="D47" s="109" t="s">
        <v>33</v>
      </c>
      <c r="E47" s="110" t="s">
        <v>262</v>
      </c>
      <c r="F47" s="110" t="str">
        <f t="shared" si="1"/>
        <v>D800x11 1/4˚</v>
      </c>
      <c r="G47" s="110">
        <v>1</v>
      </c>
      <c r="H47" s="111" t="s">
        <v>81</v>
      </c>
      <c r="J47" s="98">
        <v>800</v>
      </c>
      <c r="K47" s="98">
        <v>11</v>
      </c>
    </row>
    <row r="48" spans="1:11" ht="18" customHeight="1">
      <c r="A48" s="106"/>
      <c r="B48" s="107">
        <v>62</v>
      </c>
      <c r="C48" s="108">
        <v>21</v>
      </c>
      <c r="D48" s="109" t="s">
        <v>33</v>
      </c>
      <c r="E48" s="110" t="s">
        <v>262</v>
      </c>
      <c r="F48" s="110" t="str">
        <f t="shared" si="1"/>
        <v>D800x11 1/4˚</v>
      </c>
      <c r="G48" s="110">
        <v>1</v>
      </c>
      <c r="H48" s="111" t="s">
        <v>80</v>
      </c>
      <c r="J48" s="98">
        <v>800</v>
      </c>
      <c r="K48" s="98">
        <v>11</v>
      </c>
    </row>
    <row r="49" spans="1:11" ht="18" customHeight="1">
      <c r="A49" s="106"/>
      <c r="B49" s="107">
        <v>62</v>
      </c>
      <c r="C49" s="108">
        <v>21</v>
      </c>
      <c r="D49" s="109" t="s">
        <v>33</v>
      </c>
      <c r="E49" s="110" t="s">
        <v>262</v>
      </c>
      <c r="F49" s="110" t="str">
        <f t="shared" si="1"/>
        <v>D800x45˚</v>
      </c>
      <c r="G49" s="110">
        <v>1</v>
      </c>
      <c r="H49" s="111" t="s">
        <v>81</v>
      </c>
      <c r="J49" s="98">
        <v>800</v>
      </c>
      <c r="K49" s="98">
        <v>45</v>
      </c>
    </row>
    <row r="50" spans="1:11" ht="18" customHeight="1">
      <c r="A50" s="106"/>
      <c r="B50" s="107">
        <v>62</v>
      </c>
      <c r="C50" s="108">
        <v>23</v>
      </c>
      <c r="D50" s="109" t="s">
        <v>33</v>
      </c>
      <c r="E50" s="110" t="s">
        <v>262</v>
      </c>
      <c r="F50" s="110" t="str">
        <f t="shared" si="1"/>
        <v>D800x45˚</v>
      </c>
      <c r="G50" s="110">
        <v>1</v>
      </c>
      <c r="H50" s="111" t="s">
        <v>81</v>
      </c>
      <c r="J50" s="98">
        <v>800</v>
      </c>
      <c r="K50" s="98">
        <v>45</v>
      </c>
    </row>
    <row r="51" spans="1:11" ht="18" customHeight="1">
      <c r="A51" s="106"/>
      <c r="B51" s="107">
        <v>62</v>
      </c>
      <c r="C51" s="108">
        <v>25</v>
      </c>
      <c r="D51" s="109" t="s">
        <v>33</v>
      </c>
      <c r="E51" s="110" t="s">
        <v>262</v>
      </c>
      <c r="F51" s="110" t="str">
        <f>IF(K51=11,"D"&amp;J51&amp;"x11 1/4˚",IF(K51=22,"D"&amp;J51&amp;"x22 1/2˚",IF(K51=45,"D"&amp;J51&amp;"x45˚","")))</f>
        <v>D800x11 1/4˚</v>
      </c>
      <c r="G51" s="110">
        <v>1</v>
      </c>
      <c r="H51" s="111" t="s">
        <v>80</v>
      </c>
      <c r="J51" s="98">
        <v>800</v>
      </c>
      <c r="K51" s="98">
        <v>11</v>
      </c>
    </row>
    <row r="52" spans="1:11" ht="18" customHeight="1">
      <c r="A52" s="106"/>
      <c r="B52" s="107">
        <v>63</v>
      </c>
      <c r="C52" s="108">
        <v>16</v>
      </c>
      <c r="D52" s="109" t="s">
        <v>33</v>
      </c>
      <c r="E52" s="110" t="s">
        <v>262</v>
      </c>
      <c r="F52" s="110" t="str">
        <f>IF(K52=11,"D"&amp;J52&amp;"x11 1/4˚",IF(K52=22,"D"&amp;J52&amp;"x22 1/2˚",IF(K52=45,"D"&amp;J52&amp;"x45˚","")))</f>
        <v>D800x11 1/4˚</v>
      </c>
      <c r="G52" s="110">
        <v>1</v>
      </c>
      <c r="H52" s="111" t="s">
        <v>80</v>
      </c>
      <c r="J52" s="98">
        <v>800</v>
      </c>
      <c r="K52" s="98">
        <v>11</v>
      </c>
    </row>
    <row r="53" spans="1:11" ht="18" customHeight="1">
      <c r="A53" s="106"/>
      <c r="B53" s="107">
        <v>63</v>
      </c>
      <c r="C53" s="108">
        <v>28</v>
      </c>
      <c r="D53" s="109" t="s">
        <v>33</v>
      </c>
      <c r="E53" s="110" t="s">
        <v>262</v>
      </c>
      <c r="F53" s="110" t="str">
        <f>IF(K53=11,"D"&amp;J53&amp;"x11 1/4˚",IF(K53=22,"D"&amp;J53&amp;"x22 1/2˚",IF(K53=45,"D"&amp;J53&amp;"x45˚","")))</f>
        <v>D800x11 1/4˚</v>
      </c>
      <c r="G53" s="110">
        <v>1</v>
      </c>
      <c r="H53" s="111" t="s">
        <v>80</v>
      </c>
      <c r="J53" s="98">
        <v>800</v>
      </c>
      <c r="K53" s="98">
        <v>11</v>
      </c>
    </row>
    <row r="54" spans="1:11" ht="18" customHeight="1">
      <c r="A54" s="106"/>
      <c r="B54" s="107">
        <v>67</v>
      </c>
      <c r="C54" s="108">
        <v>9</v>
      </c>
      <c r="D54" s="109" t="s">
        <v>33</v>
      </c>
      <c r="E54" s="110" t="s">
        <v>262</v>
      </c>
      <c r="F54" s="110" t="str">
        <f>IF(K54=11,"D"&amp;J54&amp;"x11 1/4˚",IF(K54=22,"D"&amp;J54&amp;"x22 1/2˚",IF(K54=45,"D"&amp;J54&amp;"x45˚","")))</f>
        <v>D800x11 1/4˚</v>
      </c>
      <c r="G54" s="110">
        <v>1</v>
      </c>
      <c r="H54" s="111" t="s">
        <v>80</v>
      </c>
      <c r="J54" s="98">
        <v>800</v>
      </c>
      <c r="K54" s="98">
        <v>11</v>
      </c>
    </row>
    <row r="55" spans="1:11" ht="18" customHeight="1">
      <c r="A55" s="106"/>
      <c r="B55" s="107">
        <v>68</v>
      </c>
      <c r="C55" s="108">
        <v>12</v>
      </c>
      <c r="D55" s="109" t="s">
        <v>33</v>
      </c>
      <c r="E55" s="110" t="s">
        <v>262</v>
      </c>
      <c r="F55" s="110" t="str">
        <f t="shared" si="1"/>
        <v>D800x11 1/4˚</v>
      </c>
      <c r="G55" s="110">
        <v>1</v>
      </c>
      <c r="H55" s="111" t="s">
        <v>80</v>
      </c>
      <c r="J55" s="98">
        <v>800</v>
      </c>
      <c r="K55" s="98">
        <v>11</v>
      </c>
    </row>
    <row r="56" spans="1:11" ht="18" customHeight="1">
      <c r="A56" s="106"/>
      <c r="B56" s="107">
        <v>68</v>
      </c>
      <c r="C56" s="108">
        <v>33</v>
      </c>
      <c r="D56" s="109" t="s">
        <v>33</v>
      </c>
      <c r="E56" s="110" t="s">
        <v>262</v>
      </c>
      <c r="F56" s="110" t="str">
        <f t="shared" si="1"/>
        <v>D800x11 1/4˚</v>
      </c>
      <c r="G56" s="110">
        <v>1</v>
      </c>
      <c r="H56" s="111" t="s">
        <v>80</v>
      </c>
      <c r="J56" s="98">
        <v>800</v>
      </c>
      <c r="K56" s="98">
        <v>11</v>
      </c>
    </row>
    <row r="57" spans="1:11" ht="18" customHeight="1">
      <c r="A57" s="106"/>
      <c r="B57" s="107">
        <v>69</v>
      </c>
      <c r="C57" s="108">
        <v>13</v>
      </c>
      <c r="D57" s="109" t="s">
        <v>33</v>
      </c>
      <c r="E57" s="110" t="s">
        <v>262</v>
      </c>
      <c r="F57" s="110" t="str">
        <f t="shared" si="1"/>
        <v>D800x11 1/4˚</v>
      </c>
      <c r="G57" s="110">
        <v>1</v>
      </c>
      <c r="H57" s="111" t="s">
        <v>80</v>
      </c>
      <c r="J57" s="98">
        <v>800</v>
      </c>
      <c r="K57" s="98">
        <v>11</v>
      </c>
    </row>
    <row r="58" spans="1:11" ht="18" customHeight="1">
      <c r="A58" s="106"/>
      <c r="B58" s="107">
        <v>69</v>
      </c>
      <c r="C58" s="108">
        <v>25</v>
      </c>
      <c r="D58" s="109" t="s">
        <v>33</v>
      </c>
      <c r="E58" s="110" t="s">
        <v>262</v>
      </c>
      <c r="F58" s="110" t="str">
        <f t="shared" si="1"/>
        <v>D800x11 1/4˚</v>
      </c>
      <c r="G58" s="110">
        <v>1</v>
      </c>
      <c r="H58" s="111" t="s">
        <v>80</v>
      </c>
      <c r="J58" s="98">
        <v>800</v>
      </c>
      <c r="K58" s="98">
        <v>11</v>
      </c>
    </row>
    <row r="59" spans="1:11" ht="18" customHeight="1">
      <c r="A59" s="106"/>
      <c r="B59" s="107">
        <v>70</v>
      </c>
      <c r="C59" s="108">
        <v>0</v>
      </c>
      <c r="D59" s="109" t="s">
        <v>33</v>
      </c>
      <c r="E59" s="110" t="s">
        <v>262</v>
      </c>
      <c r="F59" s="110" t="str">
        <f t="shared" si="1"/>
        <v>D800x22 1/2˚</v>
      </c>
      <c r="G59" s="110">
        <v>1</v>
      </c>
      <c r="H59" s="111" t="s">
        <v>80</v>
      </c>
      <c r="J59" s="98">
        <v>800</v>
      </c>
      <c r="K59" s="98">
        <v>22</v>
      </c>
    </row>
    <row r="60" spans="1:11" ht="18" customHeight="1">
      <c r="A60" s="106"/>
      <c r="B60" s="107">
        <v>70</v>
      </c>
      <c r="C60" s="108">
        <v>12</v>
      </c>
      <c r="D60" s="109" t="s">
        <v>33</v>
      </c>
      <c r="E60" s="110" t="s">
        <v>262</v>
      </c>
      <c r="F60" s="110" t="str">
        <f t="shared" ref="F60:F92" si="3">IF(K60=11,"D"&amp;J60&amp;"x11 1/4˚",IF(K60=22,"D"&amp;J60&amp;"x22 1/2˚",IF(K60=45,"D"&amp;J60&amp;"x45˚","")))</f>
        <v>D800x45˚</v>
      </c>
      <c r="G60" s="110">
        <v>1</v>
      </c>
      <c r="H60" s="111" t="s">
        <v>80</v>
      </c>
      <c r="J60" s="98">
        <v>800</v>
      </c>
      <c r="K60" s="98">
        <v>45</v>
      </c>
    </row>
    <row r="61" spans="1:11" ht="18" customHeight="1">
      <c r="A61" s="106"/>
      <c r="B61" s="107">
        <v>70</v>
      </c>
      <c r="C61" s="108">
        <v>12</v>
      </c>
      <c r="D61" s="109" t="s">
        <v>33</v>
      </c>
      <c r="E61" s="110" t="s">
        <v>262</v>
      </c>
      <c r="F61" s="110" t="str">
        <f t="shared" ref="F61" si="4">IF(K61=11,"D"&amp;J61&amp;"x11 1/4˚",IF(K61=22,"D"&amp;J61&amp;"x22 1/2˚",IF(K61=45,"D"&amp;J61&amp;"x45˚","")))</f>
        <v>D800x11 1/4˚</v>
      </c>
      <c r="G61" s="110">
        <v>1</v>
      </c>
      <c r="H61" s="111" t="s">
        <v>81</v>
      </c>
      <c r="J61" s="98">
        <v>800</v>
      </c>
      <c r="K61" s="98">
        <v>11</v>
      </c>
    </row>
    <row r="62" spans="1:11" ht="18" customHeight="1">
      <c r="A62" s="106"/>
      <c r="B62" s="107">
        <v>70</v>
      </c>
      <c r="C62" s="108">
        <v>20</v>
      </c>
      <c r="D62" s="109" t="s">
        <v>33</v>
      </c>
      <c r="E62" s="110" t="s">
        <v>262</v>
      </c>
      <c r="F62" s="110" t="str">
        <f t="shared" si="3"/>
        <v>D800x11 1/4˚</v>
      </c>
      <c r="G62" s="110">
        <v>1</v>
      </c>
      <c r="H62" s="111" t="s">
        <v>81</v>
      </c>
      <c r="J62" s="98">
        <v>800</v>
      </c>
      <c r="K62" s="98">
        <v>11</v>
      </c>
    </row>
    <row r="63" spans="1:11" ht="18" customHeight="1">
      <c r="A63" s="106"/>
      <c r="B63" s="107">
        <v>71</v>
      </c>
      <c r="C63" s="108">
        <v>6</v>
      </c>
      <c r="D63" s="109" t="s">
        <v>33</v>
      </c>
      <c r="E63" s="110" t="s">
        <v>262</v>
      </c>
      <c r="F63" s="110" t="str">
        <f t="shared" ref="F63" si="5">IF(K63=11,"D"&amp;J63&amp;"x11 1/4˚",IF(K63=22,"D"&amp;J63&amp;"x22 1/2˚",IF(K63=45,"D"&amp;J63&amp;"x45˚","")))</f>
        <v>D800x11 1/4˚</v>
      </c>
      <c r="G63" s="110">
        <v>1</v>
      </c>
      <c r="H63" s="111" t="s">
        <v>80</v>
      </c>
      <c r="J63" s="98">
        <v>800</v>
      </c>
      <c r="K63" s="98">
        <v>11</v>
      </c>
    </row>
    <row r="64" spans="1:11" ht="18" customHeight="1">
      <c r="A64" s="106"/>
      <c r="B64" s="107">
        <v>72</v>
      </c>
      <c r="C64" s="108">
        <v>8</v>
      </c>
      <c r="D64" s="109" t="s">
        <v>33</v>
      </c>
      <c r="E64" s="110" t="s">
        <v>262</v>
      </c>
      <c r="F64" s="110" t="str">
        <f t="shared" si="3"/>
        <v>D800x45˚</v>
      </c>
      <c r="G64" s="110">
        <v>1</v>
      </c>
      <c r="H64" s="111" t="s">
        <v>81</v>
      </c>
      <c r="J64" s="98">
        <v>800</v>
      </c>
      <c r="K64" s="98">
        <v>45</v>
      </c>
    </row>
    <row r="65" spans="1:11" ht="18" customHeight="1">
      <c r="A65" s="106"/>
      <c r="B65" s="107">
        <v>72</v>
      </c>
      <c r="C65" s="108">
        <v>14</v>
      </c>
      <c r="D65" s="109" t="s">
        <v>33</v>
      </c>
      <c r="E65" s="110" t="s">
        <v>262</v>
      </c>
      <c r="F65" s="110" t="str">
        <f t="shared" si="3"/>
        <v>D800x45˚</v>
      </c>
      <c r="G65" s="110">
        <v>1</v>
      </c>
      <c r="H65" s="111" t="s">
        <v>81</v>
      </c>
      <c r="J65" s="98">
        <v>800</v>
      </c>
      <c r="K65" s="98">
        <v>45</v>
      </c>
    </row>
    <row r="66" spans="1:11" ht="18" customHeight="1">
      <c r="A66" s="106"/>
      <c r="B66" s="107">
        <v>74</v>
      </c>
      <c r="C66" s="108">
        <v>10</v>
      </c>
      <c r="D66" s="109" t="s">
        <v>33</v>
      </c>
      <c r="E66" s="110" t="s">
        <v>262</v>
      </c>
      <c r="F66" s="110" t="str">
        <f t="shared" si="3"/>
        <v>D800x45˚</v>
      </c>
      <c r="G66" s="110">
        <v>1</v>
      </c>
      <c r="H66" s="111" t="s">
        <v>81</v>
      </c>
      <c r="J66" s="98">
        <v>800</v>
      </c>
      <c r="K66" s="98">
        <v>45</v>
      </c>
    </row>
    <row r="67" spans="1:11" ht="18" customHeight="1">
      <c r="A67" s="106"/>
      <c r="B67" s="107">
        <v>74</v>
      </c>
      <c r="C67" s="108">
        <v>14</v>
      </c>
      <c r="D67" s="109" t="s">
        <v>33</v>
      </c>
      <c r="E67" s="110" t="s">
        <v>262</v>
      </c>
      <c r="F67" s="110" t="str">
        <f t="shared" si="3"/>
        <v>D800x45˚</v>
      </c>
      <c r="G67" s="110">
        <v>1</v>
      </c>
      <c r="H67" s="111" t="s">
        <v>81</v>
      </c>
      <c r="J67" s="98">
        <v>800</v>
      </c>
      <c r="K67" s="98">
        <v>45</v>
      </c>
    </row>
    <row r="68" spans="1:11" ht="18" customHeight="1">
      <c r="A68" s="106"/>
      <c r="B68" s="107">
        <v>74</v>
      </c>
      <c r="C68" s="108">
        <v>39</v>
      </c>
      <c r="D68" s="109" t="s">
        <v>33</v>
      </c>
      <c r="E68" s="110" t="s">
        <v>262</v>
      </c>
      <c r="F68" s="110" t="str">
        <f t="shared" si="3"/>
        <v>D800x11 1/4˚</v>
      </c>
      <c r="G68" s="110">
        <v>1</v>
      </c>
      <c r="H68" s="111" t="s">
        <v>80</v>
      </c>
      <c r="J68" s="98">
        <v>800</v>
      </c>
      <c r="K68" s="98">
        <v>11</v>
      </c>
    </row>
    <row r="69" spans="1:11" ht="18" customHeight="1">
      <c r="A69" s="106"/>
      <c r="B69" s="107">
        <v>75</v>
      </c>
      <c r="C69" s="108">
        <v>38</v>
      </c>
      <c r="D69" s="109" t="s">
        <v>33</v>
      </c>
      <c r="E69" s="110" t="s">
        <v>262</v>
      </c>
      <c r="F69" s="110" t="str">
        <f t="shared" si="3"/>
        <v>D800x11 1/4˚</v>
      </c>
      <c r="G69" s="110">
        <v>1</v>
      </c>
      <c r="H69" s="111" t="s">
        <v>80</v>
      </c>
      <c r="J69" s="98">
        <v>800</v>
      </c>
      <c r="K69" s="98">
        <v>11</v>
      </c>
    </row>
    <row r="70" spans="1:11" ht="18" customHeight="1">
      <c r="A70" s="106"/>
      <c r="B70" s="107">
        <v>78</v>
      </c>
      <c r="C70" s="108">
        <v>4</v>
      </c>
      <c r="D70" s="109" t="s">
        <v>33</v>
      </c>
      <c r="E70" s="110" t="s">
        <v>262</v>
      </c>
      <c r="F70" s="110" t="str">
        <f t="shared" si="3"/>
        <v>D800x11 1/4˚</v>
      </c>
      <c r="G70" s="110">
        <v>1</v>
      </c>
      <c r="H70" s="111" t="s">
        <v>80</v>
      </c>
      <c r="J70" s="98">
        <v>800</v>
      </c>
      <c r="K70" s="98">
        <v>11</v>
      </c>
    </row>
    <row r="71" spans="1:11" ht="18" customHeight="1">
      <c r="A71" s="106"/>
      <c r="B71" s="107">
        <v>78</v>
      </c>
      <c r="C71" s="108">
        <v>4</v>
      </c>
      <c r="D71" s="109" t="s">
        <v>33</v>
      </c>
      <c r="E71" s="110" t="s">
        <v>262</v>
      </c>
      <c r="F71" s="110" t="str">
        <f t="shared" ref="F71" si="6">IF(K71=11,"D"&amp;J71&amp;"x11 1/4˚",IF(K71=22,"D"&amp;J71&amp;"x22 1/2˚",IF(K71=45,"D"&amp;J71&amp;"x45˚","")))</f>
        <v>D800x45˚</v>
      </c>
      <c r="G71" s="110">
        <v>1</v>
      </c>
      <c r="H71" s="111" t="s">
        <v>26</v>
      </c>
      <c r="J71" s="98">
        <v>800</v>
      </c>
      <c r="K71" s="98">
        <v>45</v>
      </c>
    </row>
    <row r="72" spans="1:11" ht="18" customHeight="1">
      <c r="A72" s="106"/>
      <c r="B72" s="107">
        <v>78</v>
      </c>
      <c r="C72" s="108">
        <v>13</v>
      </c>
      <c r="D72" s="109" t="s">
        <v>33</v>
      </c>
      <c r="E72" s="110" t="s">
        <v>262</v>
      </c>
      <c r="F72" s="110" t="str">
        <f t="shared" si="3"/>
        <v>D800x45˚</v>
      </c>
      <c r="G72" s="110">
        <v>1</v>
      </c>
      <c r="H72" s="111" t="s">
        <v>81</v>
      </c>
      <c r="J72" s="98">
        <v>800</v>
      </c>
      <c r="K72" s="98">
        <v>45</v>
      </c>
    </row>
    <row r="73" spans="1:11" ht="18" customHeight="1">
      <c r="A73" s="112"/>
      <c r="B73" s="113">
        <v>78</v>
      </c>
      <c r="C73" s="114">
        <v>18</v>
      </c>
      <c r="D73" s="115" t="s">
        <v>33</v>
      </c>
      <c r="E73" s="116" t="s">
        <v>262</v>
      </c>
      <c r="F73" s="116" t="str">
        <f t="shared" si="3"/>
        <v>D800x45˚</v>
      </c>
      <c r="G73" s="116">
        <v>1</v>
      </c>
      <c r="H73" s="117" t="s">
        <v>80</v>
      </c>
      <c r="J73" s="98">
        <v>800</v>
      </c>
      <c r="K73" s="98">
        <v>45</v>
      </c>
    </row>
    <row r="74" spans="1:11" ht="18" customHeight="1">
      <c r="A74" s="100" t="s">
        <v>78</v>
      </c>
      <c r="B74" s="101">
        <v>78</v>
      </c>
      <c r="C74" s="102">
        <v>18</v>
      </c>
      <c r="D74" s="103" t="s">
        <v>33</v>
      </c>
      <c r="E74" s="104" t="s">
        <v>262</v>
      </c>
      <c r="F74" s="104" t="str">
        <f t="shared" si="3"/>
        <v>D800x11 1/4˚</v>
      </c>
      <c r="G74" s="104">
        <v>1</v>
      </c>
      <c r="H74" s="105" t="s">
        <v>80</v>
      </c>
      <c r="J74" s="98">
        <v>800</v>
      </c>
      <c r="K74" s="98">
        <v>11</v>
      </c>
    </row>
    <row r="75" spans="1:11" ht="18" customHeight="1">
      <c r="A75" s="106"/>
      <c r="B75" s="107">
        <v>78</v>
      </c>
      <c r="C75" s="108">
        <v>18</v>
      </c>
      <c r="D75" s="109" t="s">
        <v>33</v>
      </c>
      <c r="E75" s="110" t="s">
        <v>262</v>
      </c>
      <c r="F75" s="110" t="str">
        <f t="shared" si="3"/>
        <v>D800x45˚</v>
      </c>
      <c r="G75" s="110">
        <v>1</v>
      </c>
      <c r="H75" s="111" t="s">
        <v>81</v>
      </c>
      <c r="J75" s="98">
        <v>800</v>
      </c>
      <c r="K75" s="98">
        <v>45</v>
      </c>
    </row>
    <row r="76" spans="1:11" ht="18" customHeight="1">
      <c r="A76" s="106"/>
      <c r="B76" s="107">
        <v>82</v>
      </c>
      <c r="C76" s="108">
        <v>13</v>
      </c>
      <c r="D76" s="109" t="s">
        <v>33</v>
      </c>
      <c r="E76" s="110" t="s">
        <v>262</v>
      </c>
      <c r="F76" s="110" t="str">
        <f t="shared" si="3"/>
        <v>D800x45˚</v>
      </c>
      <c r="G76" s="110">
        <v>1</v>
      </c>
      <c r="H76" s="111" t="s">
        <v>80</v>
      </c>
      <c r="J76" s="98">
        <v>800</v>
      </c>
      <c r="K76" s="98">
        <v>45</v>
      </c>
    </row>
    <row r="77" spans="1:11" ht="18" customHeight="1">
      <c r="A77" s="106"/>
      <c r="B77" s="107">
        <v>82</v>
      </c>
      <c r="C77" s="108">
        <v>13</v>
      </c>
      <c r="D77" s="109" t="s">
        <v>33</v>
      </c>
      <c r="E77" s="110" t="s">
        <v>262</v>
      </c>
      <c r="F77" s="110" t="str">
        <f t="shared" si="3"/>
        <v>D800x45˚</v>
      </c>
      <c r="G77" s="110">
        <v>1</v>
      </c>
      <c r="H77" s="111" t="s">
        <v>80</v>
      </c>
      <c r="J77" s="98">
        <v>800</v>
      </c>
      <c r="K77" s="98">
        <v>45</v>
      </c>
    </row>
    <row r="78" spans="1:11" ht="18" customHeight="1">
      <c r="A78" s="106"/>
      <c r="B78" s="107">
        <v>82</v>
      </c>
      <c r="C78" s="108">
        <v>13</v>
      </c>
      <c r="D78" s="109" t="s">
        <v>33</v>
      </c>
      <c r="E78" s="110" t="s">
        <v>262</v>
      </c>
      <c r="F78" s="110" t="str">
        <f t="shared" si="3"/>
        <v>D800x45˚</v>
      </c>
      <c r="G78" s="110">
        <v>1</v>
      </c>
      <c r="H78" s="111" t="s">
        <v>81</v>
      </c>
      <c r="J78" s="98">
        <v>800</v>
      </c>
      <c r="K78" s="98">
        <v>45</v>
      </c>
    </row>
    <row r="79" spans="1:11" ht="18" customHeight="1">
      <c r="A79" s="106"/>
      <c r="B79" s="107">
        <v>82</v>
      </c>
      <c r="C79" s="108">
        <v>20</v>
      </c>
      <c r="D79" s="109" t="s">
        <v>33</v>
      </c>
      <c r="E79" s="110" t="s">
        <v>262</v>
      </c>
      <c r="F79" s="110" t="str">
        <f t="shared" si="3"/>
        <v>D800x45˚</v>
      </c>
      <c r="G79" s="110">
        <v>1</v>
      </c>
      <c r="H79" s="111" t="s">
        <v>81</v>
      </c>
      <c r="J79" s="98">
        <v>800</v>
      </c>
      <c r="K79" s="98">
        <v>45</v>
      </c>
    </row>
    <row r="80" spans="1:11" ht="18" customHeight="1">
      <c r="A80" s="106"/>
      <c r="B80" s="107">
        <v>95</v>
      </c>
      <c r="C80" s="108">
        <v>6</v>
      </c>
      <c r="D80" s="109" t="s">
        <v>33</v>
      </c>
      <c r="E80" s="110" t="s">
        <v>262</v>
      </c>
      <c r="F80" s="110" t="str">
        <f t="shared" si="3"/>
        <v>D800x11 1/4˚</v>
      </c>
      <c r="G80" s="110">
        <v>1</v>
      </c>
      <c r="H80" s="111" t="s">
        <v>81</v>
      </c>
      <c r="J80" s="98">
        <v>800</v>
      </c>
      <c r="K80" s="98">
        <v>11</v>
      </c>
    </row>
    <row r="81" spans="1:11" ht="18" customHeight="1">
      <c r="A81" s="106"/>
      <c r="B81" s="107">
        <v>95</v>
      </c>
      <c r="C81" s="108">
        <v>12</v>
      </c>
      <c r="D81" s="109" t="s">
        <v>33</v>
      </c>
      <c r="E81" s="110" t="s">
        <v>262</v>
      </c>
      <c r="F81" s="110" t="str">
        <f t="shared" si="3"/>
        <v>D800x11 1/4˚</v>
      </c>
      <c r="G81" s="110">
        <v>1</v>
      </c>
      <c r="H81" s="111" t="s">
        <v>81</v>
      </c>
      <c r="J81" s="98">
        <v>800</v>
      </c>
      <c r="K81" s="98">
        <v>11</v>
      </c>
    </row>
    <row r="82" spans="1:11" ht="18" customHeight="1">
      <c r="A82" s="106"/>
      <c r="B82" s="107">
        <v>99</v>
      </c>
      <c r="C82" s="108">
        <v>14</v>
      </c>
      <c r="D82" s="109" t="s">
        <v>33</v>
      </c>
      <c r="E82" s="110" t="s">
        <v>262</v>
      </c>
      <c r="F82" s="110" t="str">
        <f t="shared" si="3"/>
        <v>D800x22 1/2˚</v>
      </c>
      <c r="G82" s="110">
        <v>1</v>
      </c>
      <c r="H82" s="111" t="s">
        <v>80</v>
      </c>
      <c r="J82" s="98">
        <v>800</v>
      </c>
      <c r="K82" s="98">
        <v>22</v>
      </c>
    </row>
    <row r="83" spans="1:11" ht="18" customHeight="1">
      <c r="A83" s="106"/>
      <c r="B83" s="107">
        <v>99</v>
      </c>
      <c r="C83" s="108">
        <v>26</v>
      </c>
      <c r="D83" s="109" t="s">
        <v>33</v>
      </c>
      <c r="E83" s="110" t="s">
        <v>262</v>
      </c>
      <c r="F83" s="110" t="str">
        <f t="shared" si="3"/>
        <v>D800x11 1/4˚</v>
      </c>
      <c r="G83" s="110">
        <v>1</v>
      </c>
      <c r="H83" s="111" t="s">
        <v>80</v>
      </c>
      <c r="J83" s="98">
        <v>800</v>
      </c>
      <c r="K83" s="98">
        <v>11</v>
      </c>
    </row>
    <row r="84" spans="1:11" ht="18" customHeight="1">
      <c r="A84" s="106"/>
      <c r="B84" s="107">
        <v>99</v>
      </c>
      <c r="C84" s="108">
        <v>38</v>
      </c>
      <c r="D84" s="109" t="s">
        <v>33</v>
      </c>
      <c r="E84" s="110" t="s">
        <v>262</v>
      </c>
      <c r="F84" s="110" t="str">
        <f t="shared" si="3"/>
        <v>D800x11 1/4˚</v>
      </c>
      <c r="G84" s="110">
        <v>1</v>
      </c>
      <c r="H84" s="111" t="s">
        <v>81</v>
      </c>
      <c r="J84" s="98">
        <v>800</v>
      </c>
      <c r="K84" s="98">
        <v>11</v>
      </c>
    </row>
    <row r="85" spans="1:11" ht="18" customHeight="1">
      <c r="A85" s="106"/>
      <c r="B85" s="107">
        <v>100</v>
      </c>
      <c r="C85" s="108">
        <v>4</v>
      </c>
      <c r="D85" s="109" t="s">
        <v>33</v>
      </c>
      <c r="E85" s="110" t="s">
        <v>262</v>
      </c>
      <c r="F85" s="110" t="str">
        <f t="shared" si="3"/>
        <v>D800x11 1/4˚</v>
      </c>
      <c r="G85" s="110">
        <v>1</v>
      </c>
      <c r="H85" s="111" t="s">
        <v>81</v>
      </c>
      <c r="J85" s="98">
        <v>800</v>
      </c>
      <c r="K85" s="98">
        <v>11</v>
      </c>
    </row>
    <row r="86" spans="1:11" ht="18" customHeight="1">
      <c r="A86" s="106"/>
      <c r="B86" s="107">
        <v>100</v>
      </c>
      <c r="C86" s="108">
        <v>32</v>
      </c>
      <c r="D86" s="109" t="s">
        <v>33</v>
      </c>
      <c r="E86" s="110" t="s">
        <v>262</v>
      </c>
      <c r="F86" s="110" t="str">
        <f t="shared" si="3"/>
        <v>D800x11 1/4˚</v>
      </c>
      <c r="G86" s="110">
        <v>1</v>
      </c>
      <c r="H86" s="111" t="s">
        <v>81</v>
      </c>
      <c r="J86" s="98">
        <v>800</v>
      </c>
      <c r="K86" s="98">
        <v>11</v>
      </c>
    </row>
    <row r="87" spans="1:11" ht="18" customHeight="1">
      <c r="A87" s="106"/>
      <c r="B87" s="107">
        <v>101</v>
      </c>
      <c r="C87" s="108">
        <v>3</v>
      </c>
      <c r="D87" s="109" t="s">
        <v>33</v>
      </c>
      <c r="E87" s="110" t="s">
        <v>262</v>
      </c>
      <c r="F87" s="110" t="str">
        <f t="shared" si="3"/>
        <v>D800x11 1/4˚</v>
      </c>
      <c r="G87" s="110">
        <v>1</v>
      </c>
      <c r="H87" s="111" t="s">
        <v>81</v>
      </c>
      <c r="J87" s="98">
        <v>800</v>
      </c>
      <c r="K87" s="98">
        <v>11</v>
      </c>
    </row>
    <row r="88" spans="1:11" ht="18" customHeight="1">
      <c r="A88" s="106"/>
      <c r="B88" s="107">
        <v>101</v>
      </c>
      <c r="C88" s="108">
        <v>21</v>
      </c>
      <c r="D88" s="109" t="s">
        <v>33</v>
      </c>
      <c r="E88" s="110" t="s">
        <v>262</v>
      </c>
      <c r="F88" s="110" t="str">
        <f t="shared" ref="F88" si="7">IF(K88=11,"D"&amp;J88&amp;"x11 1/4˚",IF(K88=22,"D"&amp;J88&amp;"x22 1/2˚",IF(K88=45,"D"&amp;J88&amp;"x45˚","")))</f>
        <v>D800x22 1/2˚</v>
      </c>
      <c r="G88" s="110">
        <v>1</v>
      </c>
      <c r="H88" s="111" t="s">
        <v>81</v>
      </c>
      <c r="J88" s="98">
        <v>800</v>
      </c>
      <c r="K88" s="98">
        <v>22</v>
      </c>
    </row>
    <row r="89" spans="1:11" ht="18" customHeight="1">
      <c r="A89" s="106"/>
      <c r="B89" s="107">
        <v>101</v>
      </c>
      <c r="C89" s="108">
        <v>21</v>
      </c>
      <c r="D89" s="109" t="s">
        <v>33</v>
      </c>
      <c r="E89" s="110" t="s">
        <v>262</v>
      </c>
      <c r="F89" s="110" t="str">
        <f t="shared" si="3"/>
        <v>D800x22 1/2˚</v>
      </c>
      <c r="G89" s="110">
        <v>1</v>
      </c>
      <c r="H89" s="111" t="s">
        <v>80</v>
      </c>
      <c r="J89" s="98">
        <v>800</v>
      </c>
      <c r="K89" s="98">
        <v>22</v>
      </c>
    </row>
    <row r="90" spans="1:11" ht="18" customHeight="1">
      <c r="A90" s="106"/>
      <c r="B90" s="107">
        <v>101</v>
      </c>
      <c r="C90" s="108">
        <v>26</v>
      </c>
      <c r="D90" s="109" t="s">
        <v>33</v>
      </c>
      <c r="E90" s="110" t="s">
        <v>262</v>
      </c>
      <c r="F90" s="110" t="str">
        <f t="shared" si="3"/>
        <v>D800x22 1/2˚</v>
      </c>
      <c r="G90" s="110">
        <v>1</v>
      </c>
      <c r="H90" s="111" t="s">
        <v>81</v>
      </c>
      <c r="J90" s="98">
        <v>800</v>
      </c>
      <c r="K90" s="98">
        <v>22</v>
      </c>
    </row>
    <row r="91" spans="1:11" ht="18" customHeight="1">
      <c r="A91" s="106"/>
      <c r="B91" s="107">
        <v>101</v>
      </c>
      <c r="C91" s="108">
        <v>31</v>
      </c>
      <c r="D91" s="109" t="s">
        <v>33</v>
      </c>
      <c r="E91" s="110" t="s">
        <v>262</v>
      </c>
      <c r="F91" s="110" t="str">
        <f t="shared" si="3"/>
        <v>D800x22 1/2˚</v>
      </c>
      <c r="G91" s="110">
        <v>1</v>
      </c>
      <c r="H91" s="111" t="s">
        <v>80</v>
      </c>
      <c r="J91" s="98">
        <v>800</v>
      </c>
      <c r="K91" s="98">
        <v>22</v>
      </c>
    </row>
    <row r="92" spans="1:11" ht="18" hidden="1" customHeight="1">
      <c r="A92" s="112"/>
      <c r="B92" s="113">
        <v>103</v>
      </c>
      <c r="C92" s="114">
        <v>34</v>
      </c>
      <c r="D92" s="115" t="s">
        <v>33</v>
      </c>
      <c r="E92" s="116" t="s">
        <v>262</v>
      </c>
      <c r="F92" s="116" t="str">
        <f t="shared" si="3"/>
        <v>D800x45˚</v>
      </c>
      <c r="G92" s="116">
        <v>2</v>
      </c>
      <c r="H92" s="117" t="s">
        <v>80</v>
      </c>
      <c r="J92" s="98">
        <v>800</v>
      </c>
      <c r="K92" s="98">
        <v>45</v>
      </c>
    </row>
    <row r="93" spans="1:11" ht="18" hidden="1" customHeight="1">
      <c r="A93" s="118"/>
      <c r="B93" s="119"/>
      <c r="C93" s="120"/>
      <c r="D93" s="120"/>
      <c r="E93" s="121"/>
      <c r="F93" s="121"/>
      <c r="G93" s="121"/>
      <c r="H93" s="122"/>
    </row>
    <row r="94" spans="1:11" ht="24.95" customHeight="1">
      <c r="A94" s="123" t="s">
        <v>25</v>
      </c>
      <c r="B94" s="124"/>
      <c r="C94" s="125"/>
      <c r="D94" s="126" t="s">
        <v>33</v>
      </c>
      <c r="E94" s="126" t="s">
        <v>262</v>
      </c>
      <c r="F94" s="127" t="s">
        <v>82</v>
      </c>
      <c r="G94" s="126">
        <f>SUMPRODUCT(($D$4:$D$92=D94)*($E$4:$E$92=E94)*($F$4:$F$92=F94)*($G$4:$G$92))</f>
        <v>25</v>
      </c>
      <c r="H94" s="126"/>
    </row>
    <row r="95" spans="1:11" ht="24.95" customHeight="1">
      <c r="A95" s="123"/>
      <c r="B95" s="124"/>
      <c r="C95" s="125"/>
      <c r="D95" s="126" t="s">
        <v>33</v>
      </c>
      <c r="E95" s="126" t="s">
        <v>262</v>
      </c>
      <c r="F95" s="127" t="s">
        <v>83</v>
      </c>
      <c r="G95" s="126">
        <f>SUMPRODUCT(($D$4:$D$92=D95)*($E$4:$E$92=E95)*($F$4:$F$92=F95)*($G$4:$G$92))</f>
        <v>16</v>
      </c>
      <c r="H95" s="126"/>
    </row>
    <row r="96" spans="1:11" ht="24.95" customHeight="1">
      <c r="A96" s="128"/>
      <c r="B96" s="129"/>
      <c r="C96" s="130"/>
      <c r="D96" s="126" t="s">
        <v>33</v>
      </c>
      <c r="E96" s="126" t="s">
        <v>262</v>
      </c>
      <c r="F96" s="127" t="s">
        <v>84</v>
      </c>
      <c r="G96" s="126">
        <f>SUMPRODUCT(($D$4:$D$92=D96)*($E$4:$E$92=E96)*($F$4:$F$92=F96)*($G$4:$G$92))</f>
        <v>49</v>
      </c>
      <c r="H96" s="126"/>
      <c r="I96" s="97">
        <f>SUM(G94:G96)</f>
        <v>90</v>
      </c>
    </row>
    <row r="97" spans="1:8" ht="24.95" customHeight="1">
      <c r="A97" s="131" t="s">
        <v>34</v>
      </c>
      <c r="B97" s="132"/>
      <c r="C97" s="132"/>
      <c r="D97" s="132"/>
      <c r="E97" s="132"/>
      <c r="F97" s="133"/>
      <c r="G97" s="126">
        <f>SUM(G94:G96)</f>
        <v>90</v>
      </c>
      <c r="H97" s="126"/>
    </row>
  </sheetData>
  <mergeCells count="7">
    <mergeCell ref="A1:H1"/>
    <mergeCell ref="B3:C3"/>
    <mergeCell ref="A97:F97"/>
    <mergeCell ref="A94:C96"/>
    <mergeCell ref="A4:A38"/>
    <mergeCell ref="A39:A73"/>
    <mergeCell ref="A74:A92"/>
  </mergeCells>
  <phoneticPr fontId="36" type="noConversion"/>
  <printOptions horizontalCentered="1"/>
  <pageMargins left="0.51181102362204722" right="0.51181102362204722" top="0.98425196850393704" bottom="0.78740157480314965" header="0.31496062992125984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theme="0"/>
  </sheetPr>
  <dimension ref="A1:R256"/>
  <sheetViews>
    <sheetView zoomScale="130" zoomScaleNormal="130" zoomScaleSheetLayoutView="130" workbookViewId="0">
      <selection activeCell="G21" sqref="G21"/>
    </sheetView>
  </sheetViews>
  <sheetFormatPr defaultRowHeight="11.25"/>
  <cols>
    <col min="1" max="1" width="12.77734375" style="54" customWidth="1"/>
    <col min="2" max="2" width="6.33203125" style="55" customWidth="1"/>
    <col min="3" max="3" width="6.33203125" style="54" customWidth="1"/>
    <col min="4" max="5" width="6.33203125" style="56" customWidth="1"/>
    <col min="6" max="6" width="7.44140625" style="54" customWidth="1"/>
    <col min="7" max="7" width="10.77734375" style="54" customWidth="1"/>
    <col min="8" max="13" width="8.77734375" style="54" customWidth="1"/>
    <col min="14" max="14" width="7.33203125" style="54" bestFit="1" customWidth="1"/>
    <col min="15" max="16384" width="8.88671875" style="54"/>
  </cols>
  <sheetData>
    <row r="1" spans="1:18" ht="15" customHeight="1">
      <c r="M1" s="55"/>
      <c r="Q1" s="54" t="s">
        <v>9</v>
      </c>
      <c r="R1" s="54" t="s">
        <v>10</v>
      </c>
    </row>
    <row r="2" spans="1:18" s="85" customFormat="1" ht="16.5" customHeight="1">
      <c r="A2" s="82" t="s">
        <v>3</v>
      </c>
      <c r="B2" s="83" t="s">
        <v>4</v>
      </c>
      <c r="C2" s="83"/>
      <c r="D2" s="83"/>
      <c r="E2" s="83"/>
      <c r="F2" s="83" t="s">
        <v>5</v>
      </c>
      <c r="G2" s="83" t="s">
        <v>6</v>
      </c>
      <c r="H2" s="83" t="s">
        <v>71</v>
      </c>
      <c r="I2" s="83"/>
      <c r="J2" s="83"/>
      <c r="K2" s="83"/>
      <c r="L2" s="83"/>
      <c r="M2" s="84" t="s">
        <v>2</v>
      </c>
      <c r="Q2" s="85">
        <v>200</v>
      </c>
      <c r="R2" s="85" t="s">
        <v>52</v>
      </c>
    </row>
    <row r="3" spans="1:18" s="85" customFormat="1" ht="16.5" customHeight="1">
      <c r="A3" s="86"/>
      <c r="B3" s="87"/>
      <c r="C3" s="87"/>
      <c r="D3" s="87"/>
      <c r="E3" s="87"/>
      <c r="F3" s="87"/>
      <c r="G3" s="87"/>
      <c r="H3" s="87" t="s">
        <v>262</v>
      </c>
      <c r="I3" s="87"/>
      <c r="J3" s="87"/>
      <c r="K3" s="88" t="s">
        <v>72</v>
      </c>
      <c r="L3" s="88" t="s">
        <v>73</v>
      </c>
      <c r="M3" s="89"/>
      <c r="O3" s="90" t="s">
        <v>7</v>
      </c>
      <c r="P3" s="90" t="s">
        <v>8</v>
      </c>
      <c r="Q3" s="85">
        <v>350</v>
      </c>
      <c r="R3" s="85" t="str">
        <f>R2</f>
        <v>주철관</v>
      </c>
    </row>
    <row r="4" spans="1:18" s="85" customFormat="1" ht="16.5" customHeight="1">
      <c r="A4" s="91"/>
      <c r="B4" s="92"/>
      <c r="C4" s="92"/>
      <c r="D4" s="92"/>
      <c r="E4" s="92"/>
      <c r="F4" s="92"/>
      <c r="G4" s="92"/>
      <c r="H4" s="93">
        <v>800</v>
      </c>
      <c r="I4" s="93">
        <v>300</v>
      </c>
      <c r="J4" s="93">
        <v>200</v>
      </c>
      <c r="K4" s="93">
        <v>800</v>
      </c>
      <c r="L4" s="94"/>
      <c r="M4" s="95"/>
      <c r="O4" s="90"/>
      <c r="P4" s="90"/>
    </row>
    <row r="5" spans="1:18" ht="14.25" hidden="1" customHeight="1">
      <c r="A5" s="63" t="s">
        <v>70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8"/>
      <c r="O5" s="60" t="s">
        <v>20</v>
      </c>
      <c r="P5" s="60">
        <v>0.6</v>
      </c>
      <c r="Q5" s="54">
        <v>400</v>
      </c>
      <c r="R5" s="54" t="s">
        <v>52</v>
      </c>
    </row>
    <row r="6" spans="1:18" ht="14.25" customHeight="1">
      <c r="A6" s="64" t="s">
        <v>268</v>
      </c>
      <c r="B6" s="65">
        <v>0</v>
      </c>
      <c r="C6" s="66">
        <v>0</v>
      </c>
      <c r="D6" s="67">
        <v>45</v>
      </c>
      <c r="E6" s="66">
        <v>30</v>
      </c>
      <c r="F6" s="68">
        <v>800</v>
      </c>
      <c r="G6" s="69">
        <f t="shared" ref="G6:G14" si="0">ROUND((D6-B6)*40+E6-C6,2)</f>
        <v>1830</v>
      </c>
      <c r="H6" s="69">
        <f>G6</f>
        <v>1830</v>
      </c>
      <c r="I6" s="69"/>
      <c r="J6" s="69"/>
      <c r="K6" s="59"/>
      <c r="L6" s="69">
        <f t="shared" ref="L6:L27" si="1">SUM(H6:K6)</f>
        <v>1830</v>
      </c>
      <c r="M6" s="70"/>
      <c r="O6" s="60">
        <v>1</v>
      </c>
      <c r="P6" s="60">
        <v>0.9</v>
      </c>
      <c r="Q6" s="54">
        <v>450</v>
      </c>
      <c r="R6" s="54" t="str">
        <f>R2</f>
        <v>주철관</v>
      </c>
    </row>
    <row r="7" spans="1:18" ht="14.25" customHeight="1">
      <c r="A7" s="71"/>
      <c r="B7" s="65">
        <f>D6</f>
        <v>45</v>
      </c>
      <c r="C7" s="66">
        <f>E6</f>
        <v>30</v>
      </c>
      <c r="D7" s="67">
        <v>46</v>
      </c>
      <c r="E7" s="66">
        <v>4</v>
      </c>
      <c r="F7" s="68">
        <v>800</v>
      </c>
      <c r="G7" s="69">
        <f t="shared" si="0"/>
        <v>14</v>
      </c>
      <c r="H7" s="59"/>
      <c r="I7" s="59"/>
      <c r="J7" s="59"/>
      <c r="K7" s="69">
        <f>G7</f>
        <v>14</v>
      </c>
      <c r="L7" s="69">
        <f t="shared" si="1"/>
        <v>14</v>
      </c>
      <c r="M7" s="70"/>
      <c r="O7" s="60">
        <v>2</v>
      </c>
      <c r="P7" s="60">
        <v>1.2</v>
      </c>
      <c r="Q7" s="54">
        <v>500</v>
      </c>
      <c r="R7" s="54" t="str">
        <f>R2</f>
        <v>주철관</v>
      </c>
    </row>
    <row r="8" spans="1:18" ht="14.25" customHeight="1">
      <c r="A8" s="71"/>
      <c r="B8" s="65">
        <f t="shared" ref="B8:B14" si="2">D7</f>
        <v>46</v>
      </c>
      <c r="C8" s="66">
        <f t="shared" ref="C8:C14" si="3">E7</f>
        <v>4</v>
      </c>
      <c r="D8" s="67">
        <v>61</v>
      </c>
      <c r="E8" s="66">
        <v>27</v>
      </c>
      <c r="F8" s="68">
        <v>800</v>
      </c>
      <c r="G8" s="69">
        <f t="shared" si="0"/>
        <v>623</v>
      </c>
      <c r="H8" s="69">
        <f>G8</f>
        <v>623</v>
      </c>
      <c r="I8" s="69"/>
      <c r="J8" s="69"/>
      <c r="K8" s="59"/>
      <c r="L8" s="69">
        <f t="shared" si="1"/>
        <v>623</v>
      </c>
      <c r="M8" s="70"/>
      <c r="O8" s="60">
        <v>3</v>
      </c>
      <c r="P8" s="60">
        <v>1.5</v>
      </c>
      <c r="Q8" s="54">
        <v>600</v>
      </c>
      <c r="R8" s="54" t="str">
        <f>R7</f>
        <v>주철관</v>
      </c>
    </row>
    <row r="9" spans="1:18" ht="14.25" customHeight="1">
      <c r="A9" s="71"/>
      <c r="B9" s="65">
        <f t="shared" si="2"/>
        <v>61</v>
      </c>
      <c r="C9" s="66">
        <f t="shared" si="3"/>
        <v>27</v>
      </c>
      <c r="D9" s="67">
        <v>62</v>
      </c>
      <c r="E9" s="66">
        <v>21</v>
      </c>
      <c r="F9" s="68">
        <v>800</v>
      </c>
      <c r="G9" s="69">
        <f t="shared" si="0"/>
        <v>34</v>
      </c>
      <c r="H9" s="59"/>
      <c r="I9" s="59"/>
      <c r="J9" s="59"/>
      <c r="K9" s="69">
        <f>G9</f>
        <v>34</v>
      </c>
      <c r="L9" s="69">
        <f t="shared" si="1"/>
        <v>34</v>
      </c>
      <c r="M9" s="70"/>
      <c r="O9" s="60">
        <v>4</v>
      </c>
      <c r="P9" s="60">
        <v>1.8</v>
      </c>
      <c r="Q9" s="54">
        <v>700</v>
      </c>
      <c r="R9" s="54" t="str">
        <f>R8</f>
        <v>주철관</v>
      </c>
    </row>
    <row r="10" spans="1:18" ht="14.25" customHeight="1">
      <c r="A10" s="71"/>
      <c r="B10" s="65">
        <f t="shared" si="2"/>
        <v>62</v>
      </c>
      <c r="C10" s="66">
        <f t="shared" si="3"/>
        <v>21</v>
      </c>
      <c r="D10" s="67">
        <v>72</v>
      </c>
      <c r="E10" s="66">
        <v>14</v>
      </c>
      <c r="F10" s="68">
        <v>800</v>
      </c>
      <c r="G10" s="69">
        <f t="shared" si="0"/>
        <v>393</v>
      </c>
      <c r="H10" s="69">
        <f>G10</f>
        <v>393</v>
      </c>
      <c r="I10" s="69"/>
      <c r="J10" s="69"/>
      <c r="K10" s="59"/>
      <c r="L10" s="69">
        <f t="shared" si="1"/>
        <v>393</v>
      </c>
      <c r="M10" s="70"/>
      <c r="O10" s="60">
        <v>5</v>
      </c>
      <c r="P10" s="60">
        <v>2.1</v>
      </c>
      <c r="Q10" s="54">
        <v>800</v>
      </c>
      <c r="R10" s="54" t="s">
        <v>52</v>
      </c>
    </row>
    <row r="11" spans="1:18" ht="14.25" customHeight="1">
      <c r="A11" s="71"/>
      <c r="B11" s="65">
        <f t="shared" si="2"/>
        <v>72</v>
      </c>
      <c r="C11" s="66">
        <f t="shared" si="3"/>
        <v>14</v>
      </c>
      <c r="D11" s="67">
        <v>74</v>
      </c>
      <c r="E11" s="66">
        <v>10</v>
      </c>
      <c r="F11" s="68">
        <v>800</v>
      </c>
      <c r="G11" s="69">
        <f t="shared" si="0"/>
        <v>76</v>
      </c>
      <c r="H11" s="59"/>
      <c r="I11" s="59"/>
      <c r="J11" s="59"/>
      <c r="K11" s="69">
        <f>G11</f>
        <v>76</v>
      </c>
      <c r="L11" s="69">
        <f t="shared" si="1"/>
        <v>76</v>
      </c>
      <c r="M11" s="70"/>
      <c r="Q11" s="54">
        <v>900</v>
      </c>
      <c r="R11" s="54" t="s">
        <v>50</v>
      </c>
    </row>
    <row r="12" spans="1:18" ht="14.25" customHeight="1">
      <c r="A12" s="71"/>
      <c r="B12" s="65">
        <f t="shared" si="2"/>
        <v>74</v>
      </c>
      <c r="C12" s="66">
        <f t="shared" si="3"/>
        <v>10</v>
      </c>
      <c r="D12" s="67">
        <v>78</v>
      </c>
      <c r="E12" s="66">
        <v>18</v>
      </c>
      <c r="F12" s="68">
        <v>800</v>
      </c>
      <c r="G12" s="69">
        <f t="shared" si="0"/>
        <v>168</v>
      </c>
      <c r="H12" s="69">
        <f>G12</f>
        <v>168</v>
      </c>
      <c r="I12" s="69"/>
      <c r="J12" s="69"/>
      <c r="K12" s="59"/>
      <c r="L12" s="69">
        <f t="shared" si="1"/>
        <v>168</v>
      </c>
      <c r="M12" s="70"/>
      <c r="Q12" s="54">
        <v>1000</v>
      </c>
      <c r="R12" s="54" t="s">
        <v>67</v>
      </c>
    </row>
    <row r="13" spans="1:18" ht="14.25" customHeight="1">
      <c r="A13" s="71"/>
      <c r="B13" s="65">
        <f t="shared" si="2"/>
        <v>78</v>
      </c>
      <c r="C13" s="66">
        <f t="shared" si="3"/>
        <v>18</v>
      </c>
      <c r="D13" s="67">
        <v>82</v>
      </c>
      <c r="E13" s="66">
        <v>13</v>
      </c>
      <c r="F13" s="68">
        <v>800</v>
      </c>
      <c r="G13" s="69">
        <f t="shared" si="0"/>
        <v>155</v>
      </c>
      <c r="H13" s="59"/>
      <c r="I13" s="59"/>
      <c r="J13" s="59"/>
      <c r="K13" s="69">
        <f>G13</f>
        <v>155</v>
      </c>
      <c r="L13" s="69">
        <f t="shared" si="1"/>
        <v>155</v>
      </c>
      <c r="M13" s="70"/>
    </row>
    <row r="14" spans="1:18" ht="14.25" customHeight="1">
      <c r="A14" s="72"/>
      <c r="B14" s="65">
        <f t="shared" si="2"/>
        <v>82</v>
      </c>
      <c r="C14" s="66">
        <f t="shared" si="3"/>
        <v>13</v>
      </c>
      <c r="D14" s="67">
        <v>104</v>
      </c>
      <c r="E14" s="66">
        <v>8</v>
      </c>
      <c r="F14" s="68">
        <v>800</v>
      </c>
      <c r="G14" s="69">
        <f t="shared" si="0"/>
        <v>875</v>
      </c>
      <c r="H14" s="69">
        <f>G14</f>
        <v>875</v>
      </c>
      <c r="I14" s="69"/>
      <c r="J14" s="69"/>
      <c r="K14" s="59"/>
      <c r="L14" s="69">
        <f t="shared" si="1"/>
        <v>875</v>
      </c>
      <c r="M14" s="70"/>
    </row>
    <row r="15" spans="1:18" ht="14.25" customHeight="1">
      <c r="A15" s="64" t="s">
        <v>256</v>
      </c>
      <c r="B15" s="73">
        <v>8</v>
      </c>
      <c r="C15" s="74">
        <v>29</v>
      </c>
      <c r="D15" s="67"/>
      <c r="E15" s="66"/>
      <c r="F15" s="68">
        <v>300</v>
      </c>
      <c r="G15" s="69">
        <v>27</v>
      </c>
      <c r="H15" s="69"/>
      <c r="I15" s="69">
        <f>G15</f>
        <v>27</v>
      </c>
      <c r="J15" s="69"/>
      <c r="K15" s="59"/>
      <c r="L15" s="69">
        <f t="shared" si="1"/>
        <v>27</v>
      </c>
      <c r="M15" s="70"/>
    </row>
    <row r="16" spans="1:18" ht="14.25" customHeight="1">
      <c r="A16" s="71"/>
      <c r="B16" s="73">
        <v>19</v>
      </c>
      <c r="C16" s="74">
        <v>18</v>
      </c>
      <c r="D16" s="67"/>
      <c r="E16" s="66"/>
      <c r="F16" s="68">
        <v>300</v>
      </c>
      <c r="G16" s="69">
        <v>7</v>
      </c>
      <c r="H16" s="69"/>
      <c r="I16" s="69">
        <f>G16</f>
        <v>7</v>
      </c>
      <c r="J16" s="69"/>
      <c r="K16" s="59"/>
      <c r="L16" s="69">
        <f t="shared" si="1"/>
        <v>7</v>
      </c>
      <c r="M16" s="70"/>
    </row>
    <row r="17" spans="1:13" ht="14.25" customHeight="1">
      <c r="A17" s="71"/>
      <c r="B17" s="73">
        <v>33</v>
      </c>
      <c r="C17" s="74">
        <v>13</v>
      </c>
      <c r="D17" s="67"/>
      <c r="E17" s="66"/>
      <c r="F17" s="68">
        <v>300</v>
      </c>
      <c r="G17" s="69">
        <v>7</v>
      </c>
      <c r="H17" s="69"/>
      <c r="I17" s="69">
        <f>G17</f>
        <v>7</v>
      </c>
      <c r="J17" s="69"/>
      <c r="K17" s="59"/>
      <c r="L17" s="69">
        <f t="shared" si="1"/>
        <v>7</v>
      </c>
      <c r="M17" s="70"/>
    </row>
    <row r="18" spans="1:13" ht="14.25" customHeight="1">
      <c r="A18" s="72"/>
      <c r="B18" s="73">
        <v>82</v>
      </c>
      <c r="C18" s="74">
        <v>13</v>
      </c>
      <c r="D18" s="67"/>
      <c r="E18" s="66"/>
      <c r="F18" s="68">
        <v>300</v>
      </c>
      <c r="G18" s="69">
        <v>12</v>
      </c>
      <c r="H18" s="69"/>
      <c r="I18" s="69">
        <f>G18</f>
        <v>12</v>
      </c>
      <c r="J18" s="69"/>
      <c r="K18" s="59"/>
      <c r="L18" s="69">
        <f t="shared" si="1"/>
        <v>12</v>
      </c>
      <c r="M18" s="70"/>
    </row>
    <row r="19" spans="1:13" ht="14.25" customHeight="1">
      <c r="A19" s="64" t="s">
        <v>257</v>
      </c>
      <c r="B19" s="65">
        <v>8</v>
      </c>
      <c r="C19" s="66">
        <v>13</v>
      </c>
      <c r="D19" s="67"/>
      <c r="E19" s="66"/>
      <c r="F19" s="68">
        <v>200</v>
      </c>
      <c r="G19" s="69">
        <v>8</v>
      </c>
      <c r="H19" s="69"/>
      <c r="I19" s="69"/>
      <c r="J19" s="69">
        <f t="shared" ref="J19:J27" si="4">G19</f>
        <v>8</v>
      </c>
      <c r="K19" s="59"/>
      <c r="L19" s="69">
        <f t="shared" si="1"/>
        <v>8</v>
      </c>
      <c r="M19" s="70"/>
    </row>
    <row r="20" spans="1:13" ht="14.25" customHeight="1">
      <c r="A20" s="71"/>
      <c r="B20" s="65">
        <v>11</v>
      </c>
      <c r="C20" s="66">
        <v>0</v>
      </c>
      <c r="D20" s="67"/>
      <c r="E20" s="66"/>
      <c r="F20" s="68">
        <v>200</v>
      </c>
      <c r="G20" s="69">
        <v>5</v>
      </c>
      <c r="H20" s="69"/>
      <c r="I20" s="69"/>
      <c r="J20" s="69">
        <f t="shared" si="4"/>
        <v>5</v>
      </c>
      <c r="K20" s="59"/>
      <c r="L20" s="69">
        <f t="shared" si="1"/>
        <v>5</v>
      </c>
      <c r="M20" s="70"/>
    </row>
    <row r="21" spans="1:13" ht="14.25" customHeight="1">
      <c r="A21" s="71"/>
      <c r="B21" s="65">
        <v>27</v>
      </c>
      <c r="C21" s="66">
        <v>0</v>
      </c>
      <c r="D21" s="67"/>
      <c r="E21" s="66"/>
      <c r="F21" s="68">
        <v>200</v>
      </c>
      <c r="G21" s="69">
        <v>11</v>
      </c>
      <c r="H21" s="69"/>
      <c r="I21" s="69"/>
      <c r="J21" s="69">
        <f t="shared" si="4"/>
        <v>11</v>
      </c>
      <c r="K21" s="59"/>
      <c r="L21" s="69">
        <f t="shared" si="1"/>
        <v>11</v>
      </c>
      <c r="M21" s="70"/>
    </row>
    <row r="22" spans="1:13" ht="14.25" customHeight="1">
      <c r="A22" s="71"/>
      <c r="B22" s="65">
        <v>41</v>
      </c>
      <c r="C22" s="66">
        <v>35</v>
      </c>
      <c r="D22" s="67"/>
      <c r="E22" s="66"/>
      <c r="F22" s="68">
        <v>200</v>
      </c>
      <c r="G22" s="69">
        <v>3</v>
      </c>
      <c r="H22" s="69"/>
      <c r="I22" s="69"/>
      <c r="J22" s="69">
        <f t="shared" si="4"/>
        <v>3</v>
      </c>
      <c r="K22" s="59"/>
      <c r="L22" s="69">
        <f t="shared" si="1"/>
        <v>3</v>
      </c>
      <c r="M22" s="70"/>
    </row>
    <row r="23" spans="1:13" ht="14.25" customHeight="1">
      <c r="A23" s="71"/>
      <c r="B23" s="65">
        <v>45</v>
      </c>
      <c r="C23" s="66">
        <v>12</v>
      </c>
      <c r="D23" s="67"/>
      <c r="E23" s="66"/>
      <c r="F23" s="68">
        <v>200</v>
      </c>
      <c r="G23" s="69">
        <v>5</v>
      </c>
      <c r="H23" s="69"/>
      <c r="I23" s="69"/>
      <c r="J23" s="69">
        <f t="shared" si="4"/>
        <v>5</v>
      </c>
      <c r="K23" s="59"/>
      <c r="L23" s="69">
        <f t="shared" si="1"/>
        <v>5</v>
      </c>
      <c r="M23" s="70"/>
    </row>
    <row r="24" spans="1:13" ht="14.25" customHeight="1">
      <c r="A24" s="71"/>
      <c r="B24" s="65">
        <v>61</v>
      </c>
      <c r="C24" s="66">
        <v>0</v>
      </c>
      <c r="D24" s="67"/>
      <c r="E24" s="66"/>
      <c r="F24" s="68">
        <v>200</v>
      </c>
      <c r="G24" s="69">
        <v>7</v>
      </c>
      <c r="H24" s="69"/>
      <c r="I24" s="69"/>
      <c r="J24" s="69">
        <f t="shared" si="4"/>
        <v>7</v>
      </c>
      <c r="K24" s="59"/>
      <c r="L24" s="69">
        <f t="shared" si="1"/>
        <v>7</v>
      </c>
      <c r="M24" s="70"/>
    </row>
    <row r="25" spans="1:13" ht="14.25" customHeight="1">
      <c r="A25" s="71"/>
      <c r="B25" s="65">
        <v>72</v>
      </c>
      <c r="C25" s="66">
        <v>5</v>
      </c>
      <c r="D25" s="67"/>
      <c r="E25" s="66"/>
      <c r="F25" s="68">
        <v>200</v>
      </c>
      <c r="G25" s="69">
        <v>9</v>
      </c>
      <c r="H25" s="69"/>
      <c r="I25" s="69"/>
      <c r="J25" s="69">
        <f t="shared" si="4"/>
        <v>9</v>
      </c>
      <c r="K25" s="59"/>
      <c r="L25" s="69">
        <f t="shared" si="1"/>
        <v>9</v>
      </c>
      <c r="M25" s="70"/>
    </row>
    <row r="26" spans="1:13" ht="14.25" customHeight="1">
      <c r="A26" s="71"/>
      <c r="B26" s="65">
        <v>74</v>
      </c>
      <c r="C26" s="66">
        <v>14</v>
      </c>
      <c r="D26" s="67"/>
      <c r="E26" s="66"/>
      <c r="F26" s="68">
        <v>200</v>
      </c>
      <c r="G26" s="69">
        <v>6</v>
      </c>
      <c r="H26" s="69"/>
      <c r="I26" s="69"/>
      <c r="J26" s="69">
        <f t="shared" si="4"/>
        <v>6</v>
      </c>
      <c r="K26" s="59"/>
      <c r="L26" s="69">
        <f t="shared" si="1"/>
        <v>6</v>
      </c>
      <c r="M26" s="70"/>
    </row>
    <row r="27" spans="1:13" ht="14.25" customHeight="1">
      <c r="A27" s="72"/>
      <c r="B27" s="65">
        <v>101</v>
      </c>
      <c r="C27" s="66">
        <v>21</v>
      </c>
      <c r="D27" s="67"/>
      <c r="E27" s="66"/>
      <c r="F27" s="68">
        <v>200</v>
      </c>
      <c r="G27" s="69">
        <v>9</v>
      </c>
      <c r="H27" s="69"/>
      <c r="I27" s="69"/>
      <c r="J27" s="69">
        <f t="shared" si="4"/>
        <v>9</v>
      </c>
      <c r="K27" s="59"/>
      <c r="L27" s="69">
        <f t="shared" si="1"/>
        <v>9</v>
      </c>
      <c r="M27" s="70"/>
    </row>
    <row r="28" spans="1:13" ht="14.25" customHeight="1">
      <c r="A28" s="75" t="s">
        <v>73</v>
      </c>
      <c r="B28" s="76"/>
      <c r="C28" s="77"/>
      <c r="D28" s="78"/>
      <c r="E28" s="77"/>
      <c r="F28" s="61"/>
      <c r="G28" s="79"/>
      <c r="H28" s="79">
        <f>SUM(H6:H27)</f>
        <v>3889</v>
      </c>
      <c r="I28" s="79">
        <f>SUM(I6:I27)</f>
        <v>53</v>
      </c>
      <c r="J28" s="79">
        <f t="shared" ref="J28:L28" si="5">SUM(J6:J27)</f>
        <v>63</v>
      </c>
      <c r="K28" s="79">
        <f t="shared" si="5"/>
        <v>279</v>
      </c>
      <c r="L28" s="79">
        <f t="shared" si="5"/>
        <v>4284</v>
      </c>
      <c r="M28" s="62"/>
    </row>
    <row r="29" spans="1:13" ht="20.100000000000001" customHeight="1">
      <c r="G29" s="80"/>
      <c r="L29" s="80"/>
    </row>
    <row r="30" spans="1:13" ht="20.100000000000001" customHeight="1">
      <c r="G30" s="80"/>
      <c r="H30" s="80"/>
      <c r="L30" s="80"/>
    </row>
    <row r="31" spans="1:13" ht="20.100000000000001" customHeight="1"/>
    <row r="32" spans="1:13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256" spans="7:12">
      <c r="G256" s="81"/>
      <c r="H256" s="81"/>
      <c r="I256" s="81"/>
      <c r="J256" s="81"/>
      <c r="K256" s="81"/>
      <c r="L256" s="81"/>
    </row>
  </sheetData>
  <mergeCells count="11">
    <mergeCell ref="A19:A27"/>
    <mergeCell ref="A15:A18"/>
    <mergeCell ref="A6:A14"/>
    <mergeCell ref="H2:L2"/>
    <mergeCell ref="B5:M5"/>
    <mergeCell ref="M2:M3"/>
    <mergeCell ref="H3:J3"/>
    <mergeCell ref="A2:A4"/>
    <mergeCell ref="B2:E4"/>
    <mergeCell ref="F2:F4"/>
    <mergeCell ref="G2:G4"/>
  </mergeCells>
  <phoneticPr fontId="2" type="noConversion"/>
  <printOptions horizontalCentered="1"/>
  <pageMargins left="0.47244094488188981" right="0.47244094488188981" top="0.78740157480314965" bottom="0.78740157480314965" header="0.39370078740157483" footer="0.39370078740157483"/>
  <pageSetup paperSize="9" orientation="landscape" r:id="rId1"/>
  <headerFooter alignWithMargins="0">
    <oddHeader>&amp;C&amp;"굴림체,굵게"&amp;14
신설 관로 연장 산출서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12</vt:i4>
      </vt:variant>
    </vt:vector>
  </HeadingPairs>
  <TitlesOfParts>
    <vt:vector size="18" baseType="lpstr">
      <vt:lpstr>자재집계표</vt:lpstr>
      <vt:lpstr>수량집계표</vt:lpstr>
      <vt:lpstr>신설산출근거</vt:lpstr>
      <vt:lpstr>이형관재료표</vt:lpstr>
      <vt:lpstr>곡관조서</vt:lpstr>
      <vt:lpstr>직관</vt:lpstr>
      <vt:lpstr>곡관조서!Print_Area</vt:lpstr>
      <vt:lpstr>수량집계표!Print_Area</vt:lpstr>
      <vt:lpstr>신설산출근거!Print_Area</vt:lpstr>
      <vt:lpstr>이형관재료표!Print_Area</vt:lpstr>
      <vt:lpstr>자재집계표!Print_Area</vt:lpstr>
      <vt:lpstr>직관!Print_Area</vt:lpstr>
      <vt:lpstr>곡관조서!Print_Titles</vt:lpstr>
      <vt:lpstr>수량집계표!Print_Titles</vt:lpstr>
      <vt:lpstr>신설산출근거!Print_Titles</vt:lpstr>
      <vt:lpstr>이형관재료표!Print_Titles</vt:lpstr>
      <vt:lpstr>자재집계표!Print_Titles</vt:lpstr>
      <vt:lpstr>직관!Print_Titles</vt:lpstr>
    </vt:vector>
  </TitlesOfParts>
  <Company>(주)정엔지니어링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홍성호</dc:creator>
  <cp:lastModifiedBy>OWNER</cp:lastModifiedBy>
  <cp:lastPrinted>2024-04-23T06:00:41Z</cp:lastPrinted>
  <dcterms:created xsi:type="dcterms:W3CDTF">1999-06-09T07:19:40Z</dcterms:created>
  <dcterms:modified xsi:type="dcterms:W3CDTF">2025-03-19T08:13:42Z</dcterms:modified>
</cp:coreProperties>
</file>