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esc\Desktop\"/>
    </mc:Choice>
  </mc:AlternateContent>
  <bookViews>
    <workbookView xWindow="11775" yWindow="32760" windowWidth="14445" windowHeight="11640" tabRatio="858" firstSheet="10" activeTab="10"/>
  </bookViews>
  <sheets>
    <sheet name="0.집계표(H)" sheetId="166" state="hidden" r:id="rId1"/>
    <sheet name="1.H!" sheetId="158" state="hidden" r:id="rId2"/>
    <sheet name="1-2.Sh!" sheetId="149" state="hidden" r:id="rId3"/>
    <sheet name="1-3.띠장!" sheetId="123" state="hidden" r:id="rId4"/>
    <sheet name="1-4.버팀!" sheetId="136" state="hidden" r:id="rId5"/>
    <sheet name="1-1.토공" sheetId="164" state="hidden" r:id="rId6"/>
    <sheet name="1-2.H" sheetId="159" state="hidden" r:id="rId7"/>
    <sheet name="1-2.Sh" sheetId="143" state="hidden" r:id="rId8"/>
    <sheet name="1-3.띠장" sheetId="145" state="hidden" r:id="rId9"/>
    <sheet name="1-4.버팀" sheetId="137" state="hidden" r:id="rId10"/>
    <sheet name="수량집계표" sheetId="174" r:id="rId11"/>
    <sheet name="추진수량산출서" sheetId="175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E80000" localSheetId="0">#REF!</definedName>
    <definedName name="_E80000" localSheetId="7">#REF!</definedName>
    <definedName name="_E80000" localSheetId="2">#REF!</definedName>
    <definedName name="_E80000" localSheetId="10">#REF!</definedName>
    <definedName name="_E80000" localSheetId="11">#REF!</definedName>
    <definedName name="_E80000">#REF!</definedName>
    <definedName name="_J99999" localSheetId="0">#REF!</definedName>
    <definedName name="_J99999" localSheetId="7">#REF!</definedName>
    <definedName name="_J99999" localSheetId="2">#REF!</definedName>
    <definedName name="_J99999" localSheetId="10">#REF!</definedName>
    <definedName name="_J99999" localSheetId="11">#REF!</definedName>
    <definedName name="_J99999">#REF!</definedName>
    <definedName name="_Order1" hidden="1">255</definedName>
    <definedName name="_Order2" hidden="1">255</definedName>
    <definedName name="\a">#N/A</definedName>
    <definedName name="A" localSheetId="0">[0]!BlankMacro1</definedName>
    <definedName name="A" localSheetId="7">[0]!BlankMacro1</definedName>
    <definedName name="A" localSheetId="2">[0]!BlankMacro1</definedName>
    <definedName name="A" localSheetId="8">[0]!BlankMacro1</definedName>
    <definedName name="A" localSheetId="9">[0]!BlankMacro1</definedName>
    <definedName name="A" localSheetId="4">[0]!BlankMacro1</definedName>
    <definedName name="A" localSheetId="10">[0]!BlankMacro1</definedName>
    <definedName name="A" localSheetId="11">[0]!BlankMacro1</definedName>
    <definedName name="A">[0]!BlankMacro1</definedName>
    <definedName name="A1..A2_">#N/A</definedName>
    <definedName name="A1..A200_">#N/A</definedName>
    <definedName name="A12..A13_">#N/A</definedName>
    <definedName name="aa" localSheetId="0">'[9]A-4'!#REF!</definedName>
    <definedName name="aa" localSheetId="7">'[9]A-4'!#REF!</definedName>
    <definedName name="aa" localSheetId="2">'[9]A-4'!#REF!</definedName>
    <definedName name="aa" localSheetId="9">'[9]A-4'!#REF!</definedName>
    <definedName name="aa" localSheetId="4">'[9]A-4'!#REF!</definedName>
    <definedName name="aa" localSheetId="10">'[9]A-4'!#REF!</definedName>
    <definedName name="aa" localSheetId="11">'[9]A-4'!#REF!</definedName>
    <definedName name="aa">'[9]A-4'!#REF!</definedName>
    <definedName name="c_1" localSheetId="0">#REF!</definedName>
    <definedName name="c_1" localSheetId="7">#REF!</definedName>
    <definedName name="c_1" localSheetId="2">#REF!</definedName>
    <definedName name="c_1" localSheetId="9">#REF!</definedName>
    <definedName name="c_1" localSheetId="4">#REF!</definedName>
    <definedName name="c_1" localSheetId="10">#REF!</definedName>
    <definedName name="c_1" localSheetId="11">#REF!</definedName>
    <definedName name="c_1">#REF!</definedName>
    <definedName name="c_2" localSheetId="0">#REF!</definedName>
    <definedName name="c_2" localSheetId="7">#REF!</definedName>
    <definedName name="c_2" localSheetId="2">#REF!</definedName>
    <definedName name="c_2" localSheetId="9">#REF!</definedName>
    <definedName name="c_2" localSheetId="4">#REF!</definedName>
    <definedName name="c_2" localSheetId="10">#REF!</definedName>
    <definedName name="c_2" localSheetId="11">#REF!</definedName>
    <definedName name="c_2">#REF!</definedName>
    <definedName name="c_3" localSheetId="0">#REF!</definedName>
    <definedName name="c_3" localSheetId="7">#REF!</definedName>
    <definedName name="c_3" localSheetId="2">#REF!</definedName>
    <definedName name="c_3" localSheetId="9">#REF!</definedName>
    <definedName name="c_3" localSheetId="4">#REF!</definedName>
    <definedName name="c_3" localSheetId="10">#REF!</definedName>
    <definedName name="c_3" localSheetId="11">#REF!</definedName>
    <definedName name="c_3">#REF!</definedName>
    <definedName name="c_33" localSheetId="0">#REF!</definedName>
    <definedName name="c_33" localSheetId="7">#REF!</definedName>
    <definedName name="c_33" localSheetId="2">#REF!</definedName>
    <definedName name="c_33" localSheetId="9">#REF!</definedName>
    <definedName name="c_33" localSheetId="4">#REF!</definedName>
    <definedName name="c_33" localSheetId="10">#REF!</definedName>
    <definedName name="c_33" localSheetId="11">#REF!</definedName>
    <definedName name="c_33">#REF!</definedName>
    <definedName name="c_4" localSheetId="0">#REF!</definedName>
    <definedName name="c_4" localSheetId="7">#REF!</definedName>
    <definedName name="c_4" localSheetId="2">#REF!</definedName>
    <definedName name="c_4" localSheetId="9">#REF!</definedName>
    <definedName name="c_4" localSheetId="4">#REF!</definedName>
    <definedName name="c_4" localSheetId="10">#REF!</definedName>
    <definedName name="c_4" localSheetId="11">#REF!</definedName>
    <definedName name="c_4">#REF!</definedName>
    <definedName name="D">[17]DATE!$C$24:$C$85</definedName>
    <definedName name="df">[18]위치조서!$J$8</definedName>
    <definedName name="dfasf">'[19]표  지'!$J$8</definedName>
    <definedName name="G" localSheetId="0">#REF!</definedName>
    <definedName name="G" localSheetId="7">#REF!</definedName>
    <definedName name="G" localSheetId="2">#REF!</definedName>
    <definedName name="G" localSheetId="9">#REF!</definedName>
    <definedName name="G" localSheetId="4">#REF!</definedName>
    <definedName name="G" localSheetId="10">#REF!</definedName>
    <definedName name="G" localSheetId="11">#REF!</definedName>
    <definedName name="G">#REF!</definedName>
    <definedName name="G_m" localSheetId="0">#REF!</definedName>
    <definedName name="G_m" localSheetId="7">#REF!</definedName>
    <definedName name="G_m" localSheetId="2">#REF!</definedName>
    <definedName name="G_m" localSheetId="9">#REF!</definedName>
    <definedName name="G_m" localSheetId="4">#REF!</definedName>
    <definedName name="G_m" localSheetId="10">#REF!</definedName>
    <definedName name="G_m" localSheetId="11">#REF!</definedName>
    <definedName name="G_m">#REF!</definedName>
    <definedName name="H_1" localSheetId="0">#REF!</definedName>
    <definedName name="H_1" localSheetId="7">#REF!</definedName>
    <definedName name="H_1" localSheetId="2">#REF!</definedName>
    <definedName name="H_1" localSheetId="9">#REF!</definedName>
    <definedName name="H_1" localSheetId="4">#REF!</definedName>
    <definedName name="H_1" localSheetId="10">#REF!</definedName>
    <definedName name="H_1" localSheetId="11">#REF!</definedName>
    <definedName name="H_1">#REF!</definedName>
    <definedName name="H_2" localSheetId="0">#REF!</definedName>
    <definedName name="H_2" localSheetId="7">#REF!</definedName>
    <definedName name="H_2" localSheetId="2">#REF!</definedName>
    <definedName name="H_2" localSheetId="9">#REF!</definedName>
    <definedName name="H_2" localSheetId="4">#REF!</definedName>
    <definedName name="H_2" localSheetId="10">#REF!</definedName>
    <definedName name="H_2" localSheetId="11">#REF!</definedName>
    <definedName name="H_2">#REF!</definedName>
    <definedName name="h_3" localSheetId="0">#REF!</definedName>
    <definedName name="h_3" localSheetId="7">#REF!</definedName>
    <definedName name="h_3" localSheetId="2">#REF!</definedName>
    <definedName name="h_3" localSheetId="9">#REF!</definedName>
    <definedName name="h_3" localSheetId="4">#REF!</definedName>
    <definedName name="h_3" localSheetId="10">#REF!</definedName>
    <definedName name="h_3" localSheetId="11">#REF!</definedName>
    <definedName name="h_3">#REF!</definedName>
    <definedName name="INTPUT" localSheetId="0">#REF!</definedName>
    <definedName name="INTPUT" localSheetId="7">#REF!</definedName>
    <definedName name="INTPUT" localSheetId="2">#REF!</definedName>
    <definedName name="INTPUT" localSheetId="9">#REF!</definedName>
    <definedName name="INTPUT" localSheetId="4">#REF!</definedName>
    <definedName name="INTPUT" localSheetId="10">#REF!</definedName>
    <definedName name="INTPUT" localSheetId="11">#REF!</definedName>
    <definedName name="INTPUT">#REF!</definedName>
    <definedName name="INTPUTDATA" localSheetId="0">#REF!</definedName>
    <definedName name="INTPUTDATA" localSheetId="7">#REF!</definedName>
    <definedName name="INTPUTDATA" localSheetId="2">#REF!</definedName>
    <definedName name="INTPUTDATA" localSheetId="9">#REF!</definedName>
    <definedName name="INTPUTDATA" localSheetId="4">#REF!</definedName>
    <definedName name="INTPUTDATA" localSheetId="10">#REF!</definedName>
    <definedName name="INTPUTDATA" localSheetId="11">#REF!</definedName>
    <definedName name="INTPUTDATA">#REF!</definedName>
    <definedName name="K" localSheetId="0">#REF!</definedName>
    <definedName name="K" localSheetId="7">#REF!</definedName>
    <definedName name="K" localSheetId="2">#REF!</definedName>
    <definedName name="K" localSheetId="9">#REF!</definedName>
    <definedName name="K" localSheetId="4">#REF!</definedName>
    <definedName name="K" localSheetId="10">#REF!</definedName>
    <definedName name="K" localSheetId="11">#REF!</definedName>
    <definedName name="K">#REF!</definedName>
    <definedName name="L형측구" localSheetId="0">#REF!</definedName>
    <definedName name="L형측구" localSheetId="7">#REF!</definedName>
    <definedName name="L형측구" localSheetId="2">#REF!</definedName>
    <definedName name="L형측구" localSheetId="9">#REF!</definedName>
    <definedName name="L형측구" localSheetId="4">#REF!</definedName>
    <definedName name="L형측구" localSheetId="10">#REF!</definedName>
    <definedName name="L형측구" localSheetId="11">#REF!</definedName>
    <definedName name="L형측구">#REF!</definedName>
    <definedName name="N" localSheetId="0">#REF!</definedName>
    <definedName name="N" localSheetId="7">#REF!</definedName>
    <definedName name="N" localSheetId="2">#REF!</definedName>
    <definedName name="N" localSheetId="9">#REF!</definedName>
    <definedName name="N" localSheetId="4">#REF!</definedName>
    <definedName name="N" localSheetId="10">#REF!</definedName>
    <definedName name="N" localSheetId="11">#REF!</definedName>
    <definedName name="N">#REF!</definedName>
    <definedName name="o_m" localSheetId="0">#REF!</definedName>
    <definedName name="o_m" localSheetId="7">#REF!</definedName>
    <definedName name="o_m" localSheetId="2">#REF!</definedName>
    <definedName name="o_m" localSheetId="9">#REF!</definedName>
    <definedName name="o_m" localSheetId="4">#REF!</definedName>
    <definedName name="o_m" localSheetId="10">#REF!</definedName>
    <definedName name="o_m" localSheetId="11">#REF!</definedName>
    <definedName name="o_m">#REF!</definedName>
    <definedName name="p_m" localSheetId="0">#REF!</definedName>
    <definedName name="p_m" localSheetId="7">#REF!</definedName>
    <definedName name="p_m" localSheetId="2">#REF!</definedName>
    <definedName name="p_m" localSheetId="9">#REF!</definedName>
    <definedName name="p_m" localSheetId="4">#REF!</definedName>
    <definedName name="p_m" localSheetId="10">#REF!</definedName>
    <definedName name="p_m" localSheetId="11">#REF!</definedName>
    <definedName name="p_m">#REF!</definedName>
    <definedName name="POSTPILE천공" localSheetId="0">[0]!BlankMacro1</definedName>
    <definedName name="POSTPILE천공" localSheetId="7">[0]!BlankMacro1</definedName>
    <definedName name="POSTPILE천공" localSheetId="2">[0]!BlankMacro1</definedName>
    <definedName name="POSTPILE천공" localSheetId="8">[0]!BlankMacro1</definedName>
    <definedName name="POSTPILE천공" localSheetId="9">[0]!BlankMacro1</definedName>
    <definedName name="POSTPILE천공" localSheetId="4">[0]!BlankMacro1</definedName>
    <definedName name="POSTPILE천공" localSheetId="10">[0]!BlankMacro1</definedName>
    <definedName name="POSTPILE천공" localSheetId="11">[0]!BlankMacro1</definedName>
    <definedName name="POSTPILE천공">[0]!BlankMacro1</definedName>
    <definedName name="_xlnm.Print_Area" localSheetId="0">'0.집계표(H)'!$A$1:$F$63</definedName>
    <definedName name="_xlnm.Print_Area" localSheetId="1">'1.H!'!$A$1:$E$20</definedName>
    <definedName name="_xlnm.Print_Area" localSheetId="5">'1-1.토공'!$A$1:$Y$32</definedName>
    <definedName name="_xlnm.Print_Area" localSheetId="6">'1-2.H'!$A$1:$Y$93</definedName>
    <definedName name="_xlnm.Print_Area" localSheetId="7">'1-2.Sh'!$A$1:$AE$94</definedName>
    <definedName name="_xlnm.Print_Area" localSheetId="2">'1-2.Sh!'!$A$1:$E$22</definedName>
    <definedName name="_xlnm.Print_Area" localSheetId="8">'1-3.띠장'!$A$1:$Y$71</definedName>
    <definedName name="_xlnm.Print_Area" localSheetId="3">'1-3.띠장!'!$A$1:$E$15</definedName>
    <definedName name="_xlnm.Print_Area" localSheetId="9">'1-4.버팀'!$A$1:$Y$77</definedName>
    <definedName name="_xlnm.Print_Area" localSheetId="4">'1-4.버팀!'!$A$1:$E$19</definedName>
    <definedName name="_xlnm.Print_Area" localSheetId="10">수량집계표!$A$1:$E$29</definedName>
    <definedName name="_xlnm.Print_Area" localSheetId="11">추진수량산출서!$A$1:$Y$144</definedName>
    <definedName name="PRINT_TILIES" localSheetId="0">#REF!,#REF!,#REF!,#REF!,#REF!</definedName>
    <definedName name="PRINT_TILIES" localSheetId="7">#REF!,#REF!,#REF!,#REF!,#REF!</definedName>
    <definedName name="PRINT_TILIES" localSheetId="2">#REF!,#REF!,#REF!,#REF!,#REF!</definedName>
    <definedName name="PRINT_TILIES" localSheetId="9">#REF!,#REF!,#REF!,#REF!,#REF!</definedName>
    <definedName name="PRINT_TILIES" localSheetId="4">#REF!,#REF!,#REF!,#REF!,#REF!</definedName>
    <definedName name="PRINT_TILIES" localSheetId="10">#REF!,#REF!,#REF!,#REF!,#REF!</definedName>
    <definedName name="PRINT_TILIES" localSheetId="11">#REF!,#REF!,#REF!,#REF!,#REF!</definedName>
    <definedName name="PRINT_TILIES">#REF!,#REF!,#REF!,#REF!,#REF!</definedName>
    <definedName name="PRINT_TILLES">[10]우수!$A$1:$IV$3,[10]우수!$A$1:$D$65536</definedName>
    <definedName name="PRINT_TITLE" localSheetId="0">#REF!</definedName>
    <definedName name="PRINT_TITLE" localSheetId="7">#REF!</definedName>
    <definedName name="PRINT_TITLE" localSheetId="2">#REF!</definedName>
    <definedName name="PRINT_TITLE" localSheetId="9">#REF!</definedName>
    <definedName name="PRINT_TITLE" localSheetId="4">#REF!</definedName>
    <definedName name="PRINT_TITLE" localSheetId="10">#REF!</definedName>
    <definedName name="PRINT_TITLE" localSheetId="11">#REF!</definedName>
    <definedName name="PRINT_TITLE">#REF!</definedName>
    <definedName name="_xlnm.Print_Titles" localSheetId="0">'0.집계표(H)'!$4:$4</definedName>
    <definedName name="_xlnm.Print_Titles" localSheetId="6">'1-2.H'!$1:$1</definedName>
    <definedName name="_xlnm.Print_Titles" localSheetId="7">'1-2.Sh'!$1:$1</definedName>
    <definedName name="_xlnm.Print_Titles" localSheetId="8">'1-3.띠장'!$1:$1</definedName>
    <definedName name="_xlnm.Print_Titles" localSheetId="9">'1-4.버팀'!$1:$1</definedName>
    <definedName name="_xlnm.Print_Titles" localSheetId="11">추진수량산출서!$1:$1</definedName>
    <definedName name="_xlnm.Print_Titles">'[11]플랜트 설치'!$A$1:$A$65536,'[11]플랜트 설치'!$A$1:$IV$2</definedName>
    <definedName name="PRINTS_TITLES" localSheetId="0">#REF!</definedName>
    <definedName name="PRINTS_TITLES" localSheetId="7">#REF!</definedName>
    <definedName name="PRINTS_TITLES" localSheetId="2">#REF!</definedName>
    <definedName name="PRINTS_TITLES" localSheetId="9">#REF!</definedName>
    <definedName name="PRINTS_TITLES" localSheetId="4">#REF!</definedName>
    <definedName name="PRINTS_TITLES" localSheetId="10">#REF!</definedName>
    <definedName name="PRINTS_TITLES" localSheetId="11">#REF!</definedName>
    <definedName name="PRINTS_TITLES">#REF!</definedName>
    <definedName name="Q" localSheetId="0">#REF!</definedName>
    <definedName name="Q" localSheetId="7">#REF!</definedName>
    <definedName name="Q" localSheetId="2">#REF!</definedName>
    <definedName name="q" localSheetId="9">#REF!</definedName>
    <definedName name="q" localSheetId="4">#REF!</definedName>
    <definedName name="Q" localSheetId="10">#REF!</definedName>
    <definedName name="Q" localSheetId="11">#REF!</definedName>
    <definedName name="Q">#REF!</definedName>
    <definedName name="qqaa">'[20]ABUT수량-A1'!$T$25</definedName>
    <definedName name="RK">[21]위치조서!$J$8</definedName>
    <definedName name="rrrr">[22]위치조서!$J$8</definedName>
    <definedName name="S">[17]DATE!$I$24:$I$85</definedName>
    <definedName name="s_1" localSheetId="0">#REF!</definedName>
    <definedName name="s_1" localSheetId="7">#REF!</definedName>
    <definedName name="s_1" localSheetId="2">#REF!</definedName>
    <definedName name="s_1" localSheetId="9">#REF!</definedName>
    <definedName name="s_1" localSheetId="4">#REF!</definedName>
    <definedName name="s_1" localSheetId="10">#REF!</definedName>
    <definedName name="s_1" localSheetId="11">#REF!</definedName>
    <definedName name="s_1">#REF!</definedName>
    <definedName name="s_2" localSheetId="0">#REF!</definedName>
    <definedName name="s_2" localSheetId="7">#REF!</definedName>
    <definedName name="s_2" localSheetId="2">#REF!</definedName>
    <definedName name="s_2" localSheetId="9">#REF!</definedName>
    <definedName name="s_2" localSheetId="4">#REF!</definedName>
    <definedName name="s_2" localSheetId="10">#REF!</definedName>
    <definedName name="s_2" localSheetId="11">#REF!</definedName>
    <definedName name="s_2">#REF!</definedName>
    <definedName name="sdfg">'[20]ABUT수량-A1'!$T$25</definedName>
    <definedName name="SK" localSheetId="0">#REF!</definedName>
    <definedName name="SK" localSheetId="7">#REF!</definedName>
    <definedName name="SK" localSheetId="2">#REF!</definedName>
    <definedName name="SK" localSheetId="9">#REF!</definedName>
    <definedName name="SK" localSheetId="4">#REF!</definedName>
    <definedName name="SK" localSheetId="10">#REF!</definedName>
    <definedName name="SK" localSheetId="11">#REF!</definedName>
    <definedName name="SK">#REF!</definedName>
    <definedName name="ST산출" localSheetId="0">[0]!BlankMacro1</definedName>
    <definedName name="ST산출" localSheetId="7">[0]!BlankMacro1</definedName>
    <definedName name="ST산출" localSheetId="2">[0]!BlankMacro1</definedName>
    <definedName name="ST산출" localSheetId="8">[0]!BlankMacro1</definedName>
    <definedName name="ST산출" localSheetId="9">[0]!BlankMacro1</definedName>
    <definedName name="ST산출" localSheetId="4">[0]!BlankMacro1</definedName>
    <definedName name="ST산출" localSheetId="10">[0]!BlankMacro1</definedName>
    <definedName name="ST산출" localSheetId="11">[0]!BlankMacro1</definedName>
    <definedName name="ST산출">[0]!BlankMacro1</definedName>
    <definedName name="UJI">[23]DATE!$I$24:$I$85</definedName>
    <definedName name="U형수로">'[12]집수정(600-700)'!$P$4</definedName>
    <definedName name="w_m" localSheetId="0">#REF!</definedName>
    <definedName name="w_m" localSheetId="7">#REF!</definedName>
    <definedName name="w_m" localSheetId="2">#REF!</definedName>
    <definedName name="w_m" localSheetId="9">#REF!</definedName>
    <definedName name="w_m" localSheetId="4">#REF!</definedName>
    <definedName name="w_m" localSheetId="10">#REF!</definedName>
    <definedName name="w_m" localSheetId="11">#REF!</definedName>
    <definedName name="w_m">#REF!</definedName>
    <definedName name="w_m1" localSheetId="0">#REF!</definedName>
    <definedName name="w_m1" localSheetId="7">#REF!</definedName>
    <definedName name="w_m1" localSheetId="2">#REF!</definedName>
    <definedName name="w_m1" localSheetId="9">#REF!</definedName>
    <definedName name="w_m1" localSheetId="4">#REF!</definedName>
    <definedName name="w_m1" localSheetId="10">#REF!</definedName>
    <definedName name="w_m1" localSheetId="11">#REF!</definedName>
    <definedName name="w_m1">#REF!</definedName>
    <definedName name="w_m2" localSheetId="0">#REF!</definedName>
    <definedName name="w_m2" localSheetId="7">#REF!</definedName>
    <definedName name="w_m2" localSheetId="2">#REF!</definedName>
    <definedName name="w_m2" localSheetId="9">#REF!</definedName>
    <definedName name="w_m2" localSheetId="4">#REF!</definedName>
    <definedName name="w_m2" localSheetId="10">#REF!</definedName>
    <definedName name="w_m2" localSheetId="11">#REF!</definedName>
    <definedName name="w_m2">#REF!</definedName>
    <definedName name="www">'[20]ABUT수량-A1'!$T$25</definedName>
    <definedName name="Z_A6D5621C_F4C6_4C4C_8D0A_9B0E5F3981AB_.wvu.PrintArea" localSheetId="0" hidden="1">'0.집계표(H)'!$A$4:$F$59</definedName>
    <definedName name="Z_A6D5621C_F4C6_4C4C_8D0A_9B0E5F3981AB_.wvu.PrintArea" localSheetId="6" hidden="1">'1-2.H'!$A$1:$Y$116</definedName>
    <definedName name="Z_A6D5621C_F4C6_4C4C_8D0A_9B0E5F3981AB_.wvu.PrintArea" localSheetId="7" hidden="1">'1-2.Sh'!$A$1:$AE$108</definedName>
    <definedName name="Z_A6D5621C_F4C6_4C4C_8D0A_9B0E5F3981AB_.wvu.PrintArea" localSheetId="8" hidden="1">'1-3.띠장'!$A$1:$Y$77</definedName>
    <definedName name="Z_A6D5621C_F4C6_4C4C_8D0A_9B0E5F3981AB_.wvu.PrintArea" localSheetId="3" hidden="1">'1-3.띠장!'!$A$1:$E$13</definedName>
    <definedName name="Z_A6D5621C_F4C6_4C4C_8D0A_9B0E5F3981AB_.wvu.PrintArea" localSheetId="11" hidden="1">추진수량산출서!$A$1:$Y$130</definedName>
    <definedName name="Z_A6D5621C_F4C6_4C4C_8D0A_9B0E5F3981AB_.wvu.PrintTitles" localSheetId="0" hidden="1">'0.집계표(H)'!$4:$4</definedName>
    <definedName name="Z_A6D5621C_F4C6_4C4C_8D0A_9B0E5F3981AB_.wvu.PrintTitles" localSheetId="6" hidden="1">'1-2.H'!$1:$1</definedName>
    <definedName name="Z_A6D5621C_F4C6_4C4C_8D0A_9B0E5F3981AB_.wvu.PrintTitles" localSheetId="7" hidden="1">'1-2.Sh'!$1:$1</definedName>
    <definedName name="Z_A6D5621C_F4C6_4C4C_8D0A_9B0E5F3981AB_.wvu.PrintTitles" localSheetId="8" hidden="1">'1-3.띠장'!$1:$1</definedName>
    <definedName name="Z_A6D5621C_F4C6_4C4C_8D0A_9B0E5F3981AB_.wvu.PrintTitles" localSheetId="11" hidden="1">추진수량산출서!$1:$1</definedName>
    <definedName name="가">[21]위치조서!$J$8</definedName>
    <definedName name="감속턱수량" localSheetId="0">#REF!</definedName>
    <definedName name="감속턱수량" localSheetId="7">#REF!</definedName>
    <definedName name="감속턱수량" localSheetId="2">#REF!</definedName>
    <definedName name="감속턱수량" localSheetId="9">#REF!</definedName>
    <definedName name="감속턱수량" localSheetId="4">#REF!</definedName>
    <definedName name="감속턱수량" localSheetId="10">#REF!</definedName>
    <definedName name="감속턱수량" localSheetId="11">#REF!</definedName>
    <definedName name="감속턱수량">#REF!</definedName>
    <definedName name="고압블럭수량" localSheetId="0">#REF!</definedName>
    <definedName name="고압블럭수량" localSheetId="7">#REF!</definedName>
    <definedName name="고압블럭수량" localSheetId="2">#REF!</definedName>
    <definedName name="고압블럭수량" localSheetId="9">#REF!</definedName>
    <definedName name="고압블럭수량" localSheetId="4">#REF!</definedName>
    <definedName name="고압블럭수량" localSheetId="10">#REF!</definedName>
    <definedName name="고압블럭수량" localSheetId="11">#REF!</definedName>
    <definedName name="고압블럭수량">#REF!</definedName>
    <definedName name="곱">[17]DATE!$I$24:$I$85</definedName>
    <definedName name="공동구공" localSheetId="0">#REF!</definedName>
    <definedName name="공동구공" localSheetId="7">#REF!</definedName>
    <definedName name="공동구공" localSheetId="2">#REF!</definedName>
    <definedName name="공동구공" localSheetId="9">#REF!</definedName>
    <definedName name="공동구공" localSheetId="4">#REF!</definedName>
    <definedName name="공동구공" localSheetId="10">#REF!</definedName>
    <definedName name="공동구공" localSheetId="11">#REF!</definedName>
    <definedName name="공동구공">#REF!</definedName>
    <definedName name="공동구공집계표" localSheetId="0">#REF!</definedName>
    <definedName name="공동구공집계표" localSheetId="7">#REF!</definedName>
    <definedName name="공동구공집계표" localSheetId="2">#REF!</definedName>
    <definedName name="공동구공집계표" localSheetId="9">#REF!</definedName>
    <definedName name="공동구공집계표" localSheetId="4">#REF!</definedName>
    <definedName name="공동구공집계표" localSheetId="10">#REF!</definedName>
    <definedName name="공동구공집계표" localSheetId="11">#REF!</definedName>
    <definedName name="공동구공집계표">#REF!</definedName>
    <definedName name="공아" localSheetId="0">#REF!</definedName>
    <definedName name="공아" localSheetId="7">#REF!</definedName>
    <definedName name="공아" localSheetId="2">#REF!</definedName>
    <definedName name="공아" localSheetId="9">#REF!</definedName>
    <definedName name="공아" localSheetId="4">#REF!</definedName>
    <definedName name="공아" localSheetId="10">#REF!</definedName>
    <definedName name="공아" localSheetId="11">#REF!</definedName>
    <definedName name="공아">#REF!</definedName>
    <definedName name="공종분류">OFFSET([24]파일의이용!$P$2,0,0,COUNTA([24]파일의이용!$P$2:$P$34),1)</definedName>
    <definedName name="구조물집계" localSheetId="0">[1]터파기및재료!#REF!</definedName>
    <definedName name="구조물집계" localSheetId="7">[1]터파기및재료!#REF!</definedName>
    <definedName name="구조물집계" localSheetId="2">[1]터파기및재료!#REF!</definedName>
    <definedName name="구조물집계" localSheetId="10">[1]터파기및재료!#REF!</definedName>
    <definedName name="구조물집계" localSheetId="11">[1]터파기및재료!#REF!</definedName>
    <definedName name="구조물집계">[1]터파기및재료!#REF!</definedName>
    <definedName name="규격">[17]DATE!$C$24:$C$85</definedName>
    <definedName name="기층">[25]포장재료집계표!$C$12</definedName>
    <definedName name="기층량">[25]포장면적산출!$F$9</definedName>
    <definedName name="기층면적">[25]포장면적산출!$C$12</definedName>
    <definedName name="기층면적계">[25]포장수량집계!$F$10</definedName>
    <definedName name="기층총량">[25]포장면적산출!$F$9</definedName>
    <definedName name="니러닐" localSheetId="0">[0]!BlankMacro1</definedName>
    <definedName name="니러닐" localSheetId="7">[0]!BlankMacro1</definedName>
    <definedName name="니러닐" localSheetId="2">[0]!BlankMacro1</definedName>
    <definedName name="니러닐" localSheetId="8">[0]!BlankMacro1</definedName>
    <definedName name="니러닐" localSheetId="9">[0]!BlankMacro1</definedName>
    <definedName name="니러닐" localSheetId="4">[0]!BlankMacro1</definedName>
    <definedName name="니러닐" localSheetId="10">[0]!BlankMacro1</definedName>
    <definedName name="니러닐" localSheetId="11">[0]!BlankMacro1</definedName>
    <definedName name="니러닐">[0]!BlankMacro1</definedName>
    <definedName name="단관M">[17]DATE!$H$24:$H$85</definedName>
    <definedName name="더하기">[17]DATE!$J$24:$J$85</definedName>
    <definedName name="데이타" localSheetId="0">#REF!</definedName>
    <definedName name="데이타" localSheetId="7">#REF!</definedName>
    <definedName name="데이타" localSheetId="2">#REF!</definedName>
    <definedName name="데이타" localSheetId="9">#REF!</definedName>
    <definedName name="데이타" localSheetId="4">#REF!</definedName>
    <definedName name="데이타" localSheetId="10">#REF!</definedName>
    <definedName name="데이타" localSheetId="11">#REF!</definedName>
    <definedName name="데이타">#REF!</definedName>
    <definedName name="도급분류">OFFSET([24]파일의이용!$O$2,0,0,COUNTA([24]파일의이용!$O$2:$O$3),1)</definedName>
    <definedName name="도로연장">[25]포장면적산출!$F$7</definedName>
    <definedName name="도로연장1">[25]포장면적산출!$G$7</definedName>
    <definedName name="ㄹㄴㅇㄹㄴㅇㄹ" localSheetId="0">#REF!</definedName>
    <definedName name="ㄹㄴㅇㄹㄴㅇㄹ" localSheetId="7">#REF!</definedName>
    <definedName name="ㄹㄴㅇㄹㄴㅇㄹ" localSheetId="2">#REF!</definedName>
    <definedName name="ㄹㄴㅇㄹㄴㅇㄹ" localSheetId="9">#REF!</definedName>
    <definedName name="ㄹㄴㅇㄹㄴㅇㄹ" localSheetId="4">#REF!</definedName>
    <definedName name="ㄹㄴㅇㄹㄴㅇㄹ" localSheetId="10">#REF!</definedName>
    <definedName name="ㄹㄴㅇㄹㄴㅇㄹ" localSheetId="11">#REF!</definedName>
    <definedName name="ㄹㄴㅇㄹㄴㅇㄹ">#REF!</definedName>
    <definedName name="ㅁ1" localSheetId="0">[2]터파기및재료!#REF!</definedName>
    <definedName name="ㅁ1" localSheetId="7">[2]터파기및재료!#REF!</definedName>
    <definedName name="ㅁ1" localSheetId="2">[2]터파기및재료!#REF!</definedName>
    <definedName name="ㅁ1" localSheetId="10">[2]터파기및재료!#REF!</definedName>
    <definedName name="ㅁ1" localSheetId="11">[2]터파기및재료!#REF!</definedName>
    <definedName name="ㅁ1">[2]터파기및재료!#REF!</definedName>
    <definedName name="마스콘수량" localSheetId="0">#REF!</definedName>
    <definedName name="마스콘수량" localSheetId="7">#REF!</definedName>
    <definedName name="마스콘수량" localSheetId="2">#REF!</definedName>
    <definedName name="마스콘수량" localSheetId="9">#REF!</definedName>
    <definedName name="마스콘수량" localSheetId="4">#REF!</definedName>
    <definedName name="마스콘수량" localSheetId="10">#REF!</definedName>
    <definedName name="마스콘수량" localSheetId="11">#REF!</definedName>
    <definedName name="마스콘수량">#REF!</definedName>
    <definedName name="매크로11">[26]!매크로11</definedName>
    <definedName name="매크로4">[26]C.배수관공!매크로4</definedName>
    <definedName name="맹암거">[27]적용단위길이!$AB$1:$AH$65536</definedName>
    <definedName name="맹앙">[28]적용단위길이!$AB$1:$AH$65536</definedName>
    <definedName name="ㅂㅂㅂㅂ">[29]위치조서!$J$8</definedName>
    <definedName name="배강거몰">[27]특수기호강도거푸집!$S$2:$V$7</definedName>
    <definedName name="보도경계블럭수량" localSheetId="0">#REF!</definedName>
    <definedName name="보도경계블럭수량" localSheetId="7">#REF!</definedName>
    <definedName name="보도경계블럭수량" localSheetId="2">#REF!</definedName>
    <definedName name="보도경계블럭수량" localSheetId="9">#REF!</definedName>
    <definedName name="보도경계블럭수량" localSheetId="4">#REF!</definedName>
    <definedName name="보도경계블럭수량" localSheetId="10">#REF!</definedName>
    <definedName name="보도경계블럭수량" localSheetId="11">#REF!</definedName>
    <definedName name="보도경계블럭수량">#REF!</definedName>
    <definedName name="보조기층">[25]포장재료집계표!$C$17</definedName>
    <definedName name="보조기층구입">[25]포장재료집계표!$C$21</definedName>
    <definedName name="보조기층량">[25]포장면적산출!$F$10</definedName>
    <definedName name="보조기층면적">[25]포장면적산출!$C$20</definedName>
    <definedName name="보조기층면적계">[25]포장수량집계!$F$12</definedName>
    <definedName name="보조기층총량">[25]포장면적산출!$F$10</definedName>
    <definedName name="보조기층촟량">[25]포장면적산출!$F$10</definedName>
    <definedName name="보차도경계블럭수량" localSheetId="0">#REF!</definedName>
    <definedName name="보차도경계블럭수량" localSheetId="7">#REF!</definedName>
    <definedName name="보차도경계블럭수량" localSheetId="2">#REF!</definedName>
    <definedName name="보차도경계블럭수량" localSheetId="9">#REF!</definedName>
    <definedName name="보차도경계블럭수량" localSheetId="4">#REF!</definedName>
    <definedName name="보차도경계블럭수량" localSheetId="10">#REF!</definedName>
    <definedName name="보차도경계블럭수량" localSheetId="11">#REF!</definedName>
    <definedName name="보차도경계블럭수량">#REF!</definedName>
    <definedName name="부대공집계" localSheetId="0">[1]터파기및재료!#REF!</definedName>
    <definedName name="부대공집계" localSheetId="7">[1]터파기및재료!#REF!</definedName>
    <definedName name="부대공집계" localSheetId="2">[1]터파기및재료!#REF!</definedName>
    <definedName name="부대공집계" localSheetId="10">[1]터파기및재료!#REF!</definedName>
    <definedName name="부대공집계" localSheetId="11">[1]터파기및재료!#REF!</definedName>
    <definedName name="부대공집계">[1]터파기및재료!#REF!</definedName>
    <definedName name="분리">'[3]빗물받이(910-510-410)'!$P$4</definedName>
    <definedName name="빗물받이1" localSheetId="0">#REF!</definedName>
    <definedName name="빗물받이1" localSheetId="7">#REF!</definedName>
    <definedName name="빗물받이1" localSheetId="2">#REF!</definedName>
    <definedName name="빗물받이1" localSheetId="9">#REF!</definedName>
    <definedName name="빗물받이1" localSheetId="4">#REF!</definedName>
    <definedName name="빗물받이1" localSheetId="10">#REF!</definedName>
    <definedName name="빗물받이1" localSheetId="11">#REF!</definedName>
    <definedName name="빗물받이1">#REF!</definedName>
    <definedName name="빗물받이2" localSheetId="0">#REF!</definedName>
    <definedName name="빗물받이2" localSheetId="7">#REF!</definedName>
    <definedName name="빗물받이2" localSheetId="2">#REF!</definedName>
    <definedName name="빗물받이2" localSheetId="9">#REF!</definedName>
    <definedName name="빗물받이2" localSheetId="4">#REF!</definedName>
    <definedName name="빗물받이2" localSheetId="10">#REF!</definedName>
    <definedName name="빗물받이2" localSheetId="11">#REF!</definedName>
    <definedName name="빗물받이2">#REF!</definedName>
    <definedName name="상수도공" localSheetId="0">#REF!</definedName>
    <definedName name="상수도공" localSheetId="7">#REF!</definedName>
    <definedName name="상수도공" localSheetId="2">#REF!</definedName>
    <definedName name="상수도공" localSheetId="9">#REF!</definedName>
    <definedName name="상수도공" localSheetId="4">#REF!</definedName>
    <definedName name="상수도공" localSheetId="10">#REF!</definedName>
    <definedName name="상수도공" localSheetId="11">#REF!</definedName>
    <definedName name="상수도공">#REF!</definedName>
    <definedName name="상수도공집계표" localSheetId="0">#REF!</definedName>
    <definedName name="상수도공집계표" localSheetId="7">#REF!</definedName>
    <definedName name="상수도공집계표" localSheetId="2">#REF!</definedName>
    <definedName name="상수도공집계표" localSheetId="9">#REF!</definedName>
    <definedName name="상수도공집계표" localSheetId="4">#REF!</definedName>
    <definedName name="상수도공집계표" localSheetId="10">#REF!</definedName>
    <definedName name="상수도공집계표" localSheetId="11">#REF!</definedName>
    <definedName name="상수도공집계표">#REF!</definedName>
    <definedName name="상수집" localSheetId="0">[4]터파기및재료!#REF!</definedName>
    <definedName name="상수집" localSheetId="7">[4]터파기및재료!#REF!</definedName>
    <definedName name="상수집" localSheetId="2">[4]터파기및재료!#REF!</definedName>
    <definedName name="상수집" localSheetId="10">[4]터파기및재료!#REF!</definedName>
    <definedName name="상수집" localSheetId="11">[4]터파기및재료!#REF!</definedName>
    <definedName name="상수집">[4]터파기및재료!#REF!</definedName>
    <definedName name="상수집계" localSheetId="0">[1]터파기및재료!#REF!</definedName>
    <definedName name="상수집계" localSheetId="7">[1]터파기및재료!#REF!</definedName>
    <definedName name="상수집계" localSheetId="2">[1]터파기및재료!#REF!</definedName>
    <definedName name="상수집계" localSheetId="10">[1]터파기및재료!#REF!</definedName>
    <definedName name="상수집계" localSheetId="11">[1]터파기및재료!#REF!</definedName>
    <definedName name="상수집계">[1]터파기및재료!#REF!</definedName>
    <definedName name="선택측량">[25]포장면적산출!$F$11</definedName>
    <definedName name="선택층">[25]포장재료집계표!$C$18</definedName>
    <definedName name="선택층구입">[25]포장재료집계표!$C$20</definedName>
    <definedName name="선택층면적">[25]포장면적산출!$C$22</definedName>
    <definedName name="선택층면적계">[25]포장수량집계!$F$13</definedName>
    <definedName name="선택층총량">[25]포장면적산출!$F$11</definedName>
    <definedName name="소켓무게">[17]DATE!$G$24:$G$79</definedName>
    <definedName name="신종면">[27]종배수관면벽신!$A$34:$J$40</definedName>
    <definedName name="신종배수">'[27]종배수관(신)'!$A$27:$L$33</definedName>
    <definedName name="ㅇ" localSheetId="0">[5]터파기및재료!#REF!</definedName>
    <definedName name="ㅇ" localSheetId="7">[5]터파기및재료!#REF!</definedName>
    <definedName name="ㅇ" localSheetId="2">[5]터파기및재료!#REF!</definedName>
    <definedName name="ㅇ" localSheetId="9">[15]터파기및재료!#REF!</definedName>
    <definedName name="ㅇ" localSheetId="4">[15]터파기및재료!#REF!</definedName>
    <definedName name="ㅇ" localSheetId="10">[5]터파기및재료!#REF!</definedName>
    <definedName name="ㅇ" localSheetId="11">[5]터파기및재료!#REF!</definedName>
    <definedName name="ㅇ">[5]터파기및재료!#REF!</definedName>
    <definedName name="ㅇㅇㅇㅇㅇㅇㅇㅇㅇㅇ" localSheetId="0">#REF!</definedName>
    <definedName name="ㅇㅇㅇㅇㅇㅇㅇㅇㅇㅇ" localSheetId="7">#REF!</definedName>
    <definedName name="ㅇㅇㅇㅇㅇㅇㅇㅇㅇㅇ" localSheetId="2">#REF!</definedName>
    <definedName name="ㅇㅇㅇㅇㅇㅇㅇㅇㅇㅇ" localSheetId="9">#REF!</definedName>
    <definedName name="ㅇㅇㅇㅇㅇㅇㅇㅇㅇㅇ" localSheetId="4">#REF!</definedName>
    <definedName name="ㅇㅇㅇㅇㅇㅇㅇㅇㅇㅇ" localSheetId="10">#REF!</definedName>
    <definedName name="ㅇㅇㅇㅇㅇㅇㅇㅇㅇㅇ" localSheetId="11">#REF!</definedName>
    <definedName name="ㅇㅇㅇㅇㅇㅇㅇㅇㅇㅇ">#REF!</definedName>
    <definedName name="아스1">[25]포장재료집계표!$C$16</definedName>
    <definedName name="아스4">[25]포장재료집계표!$C$10</definedName>
    <definedName name="아스콘467">[25]포장재료집계표!$C$13</definedName>
    <definedName name="아스콘78">[25]포장재료집계표!$C$7</definedName>
    <definedName name="아스콘량">[25]포장면적산출!$F$8</definedName>
    <definedName name="아스콘수량" localSheetId="0">#REF!</definedName>
    <definedName name="아스콘수량" localSheetId="7">#REF!</definedName>
    <definedName name="아스콘수량" localSheetId="2">#REF!</definedName>
    <definedName name="아스콘수량" localSheetId="9">#REF!</definedName>
    <definedName name="아스콘수량" localSheetId="4">#REF!</definedName>
    <definedName name="아스콘수량" localSheetId="10">#REF!</definedName>
    <definedName name="아스콘수량" localSheetId="11">#REF!</definedName>
    <definedName name="아스콘수량">#REF!</definedName>
    <definedName name="아스콘총량">[25]포장면적산출!$F$8</definedName>
    <definedName name="앙" localSheetId="0">#REF!</definedName>
    <definedName name="앙" localSheetId="7">#REF!</definedName>
    <definedName name="앙" localSheetId="2">#REF!</definedName>
    <definedName name="앙" localSheetId="9">#REF!</definedName>
    <definedName name="앙" localSheetId="4">#REF!</definedName>
    <definedName name="앙" localSheetId="10">#REF!</definedName>
    <definedName name="앙" localSheetId="11">#REF!</definedName>
    <definedName name="앙">#REF!</definedName>
    <definedName name="오" localSheetId="0">#REF!</definedName>
    <definedName name="오" localSheetId="7">#REF!</definedName>
    <definedName name="오" localSheetId="2">#REF!</definedName>
    <definedName name="오" localSheetId="9">#REF!</definedName>
    <definedName name="오" localSheetId="4">#REF!</definedName>
    <definedName name="오" localSheetId="10">#REF!</definedName>
    <definedName name="오" localSheetId="11">#REF!</definedName>
    <definedName name="오">#REF!</definedName>
    <definedName name="오수1호맨홀" localSheetId="0">[6]터파기및재료!#REF!</definedName>
    <definedName name="오수1호맨홀" localSheetId="7">[6]터파기및재료!#REF!</definedName>
    <definedName name="오수1호맨홀" localSheetId="2">[6]터파기및재료!#REF!</definedName>
    <definedName name="오수1호맨홀" localSheetId="10">[6]터파기및재료!#REF!</definedName>
    <definedName name="오수1호맨홀" localSheetId="11">[6]터파기및재료!#REF!</definedName>
    <definedName name="오수1호맨홀">[6]터파기및재료!#REF!</definedName>
    <definedName name="오수공" localSheetId="0">#REF!</definedName>
    <definedName name="오수공" localSheetId="7">#REF!</definedName>
    <definedName name="오수공" localSheetId="2">#REF!</definedName>
    <definedName name="오수공" localSheetId="9">#REF!</definedName>
    <definedName name="오수공" localSheetId="4">#REF!</definedName>
    <definedName name="오수공" localSheetId="10">#REF!</definedName>
    <definedName name="오수공" localSheetId="11">#REF!</definedName>
    <definedName name="오수공">#REF!</definedName>
    <definedName name="오수공수량" localSheetId="0">#REF!</definedName>
    <definedName name="오수공수량" localSheetId="7">#REF!</definedName>
    <definedName name="오수공수량" localSheetId="2">#REF!</definedName>
    <definedName name="오수공수량" localSheetId="9">#REF!</definedName>
    <definedName name="오수공수량" localSheetId="4">#REF!</definedName>
    <definedName name="오수공수량" localSheetId="10">#REF!</definedName>
    <definedName name="오수공수량" localSheetId="11">#REF!</definedName>
    <definedName name="오수공수량">#REF!</definedName>
    <definedName name="오수공수량집계표" localSheetId="0">#REF!</definedName>
    <definedName name="오수공수량집계표" localSheetId="7">#REF!</definedName>
    <definedName name="오수공수량집계표" localSheetId="2">#REF!</definedName>
    <definedName name="오수공수량집계표" localSheetId="9">#REF!</definedName>
    <definedName name="오수공수량집계표" localSheetId="4">#REF!</definedName>
    <definedName name="오수공수량집계표" localSheetId="10">#REF!</definedName>
    <definedName name="오수공수량집계표" localSheetId="11">#REF!</definedName>
    <definedName name="오수공수량집계표">#REF!</definedName>
    <definedName name="오수관단위수량" localSheetId="0">[6]터파기및재료!#REF!</definedName>
    <definedName name="오수관단위수량" localSheetId="7">[6]터파기및재료!#REF!</definedName>
    <definedName name="오수관단위수량" localSheetId="2">[6]터파기및재료!#REF!</definedName>
    <definedName name="오수관단위수량" localSheetId="10">[6]터파기및재료!#REF!</definedName>
    <definedName name="오수관단위수량" localSheetId="11">[6]터파기및재료!#REF!</definedName>
    <definedName name="오수관단위수량">[6]터파기및재료!#REF!</definedName>
    <definedName name="오수관로높이" localSheetId="0">[6]터파기및재료!#REF!</definedName>
    <definedName name="오수관로높이" localSheetId="7">[6]터파기및재료!#REF!</definedName>
    <definedName name="오수관로높이" localSheetId="2">[6]터파기및재료!#REF!</definedName>
    <definedName name="오수관로높이" localSheetId="10">[6]터파기및재료!#REF!</definedName>
    <definedName name="오수관로높이" localSheetId="11">[6]터파기및재료!#REF!</definedName>
    <definedName name="오수관로높이">[6]터파기및재료!#REF!</definedName>
    <definedName name="오수맨홀높이" localSheetId="0">[6]터파기및재료!#REF!</definedName>
    <definedName name="오수맨홀높이" localSheetId="7">[6]터파기및재료!#REF!</definedName>
    <definedName name="오수맨홀높이" localSheetId="2">[6]터파기및재료!#REF!</definedName>
    <definedName name="오수맨홀높이" localSheetId="10">[6]터파기및재료!#REF!</definedName>
    <definedName name="오수맨홀높이" localSheetId="11">[6]터파기및재료!#REF!</definedName>
    <definedName name="오수맨홀높이">[6]터파기및재료!#REF!</definedName>
    <definedName name="옹벽공" localSheetId="0">#REF!</definedName>
    <definedName name="옹벽공" localSheetId="7">#REF!</definedName>
    <definedName name="옹벽공" localSheetId="2">#REF!</definedName>
    <definedName name="옹벽공" localSheetId="9">#REF!</definedName>
    <definedName name="옹벽공" localSheetId="4">#REF!</definedName>
    <definedName name="옹벽공" localSheetId="10">#REF!</definedName>
    <definedName name="옹벽공" localSheetId="11">#REF!</definedName>
    <definedName name="옹벽공">#REF!</definedName>
    <definedName name="옹벽공집계표" localSheetId="0">#REF!</definedName>
    <definedName name="옹벽공집계표" localSheetId="7">#REF!</definedName>
    <definedName name="옹벽공집계표" localSheetId="2">#REF!</definedName>
    <definedName name="옹벽공집계표" localSheetId="9">#REF!</definedName>
    <definedName name="옹벽공집계표" localSheetId="4">#REF!</definedName>
    <definedName name="옹벽공집계표" localSheetId="10">#REF!</definedName>
    <definedName name="옹벽공집계표" localSheetId="11">#REF!</definedName>
    <definedName name="옹벽공집계표">#REF!</definedName>
    <definedName name="옹벽단위" localSheetId="0">[7]터파기및재료!#REF!</definedName>
    <definedName name="옹벽단위" localSheetId="7">[7]터파기및재료!#REF!</definedName>
    <definedName name="옹벽단위" localSheetId="2">[7]터파기및재료!#REF!</definedName>
    <definedName name="옹벽단위" localSheetId="10">[7]터파기및재료!#REF!</definedName>
    <definedName name="옹벽단위" localSheetId="11">[7]터파기및재료!#REF!</definedName>
    <definedName name="옹벽단위">[7]터파기및재료!#REF!</definedName>
    <definedName name="우수공" localSheetId="0">#REF!</definedName>
    <definedName name="우수공" localSheetId="7">#REF!</definedName>
    <definedName name="우수공" localSheetId="2">#REF!</definedName>
    <definedName name="우수공" localSheetId="9">#REF!</definedName>
    <definedName name="우수공" localSheetId="4">#REF!</definedName>
    <definedName name="우수공" localSheetId="10">#REF!</definedName>
    <definedName name="우수공" localSheetId="11">#REF!</definedName>
    <definedName name="우수공">#REF!</definedName>
    <definedName name="우수공수량집계표" localSheetId="0">#REF!</definedName>
    <definedName name="우수공수량집계표" localSheetId="7">#REF!</definedName>
    <definedName name="우수공수량집계표" localSheetId="2">#REF!</definedName>
    <definedName name="우수공수량집계표" localSheetId="9">#REF!</definedName>
    <definedName name="우수공수량집계표" localSheetId="4">#REF!</definedName>
    <definedName name="우수공수량집계표" localSheetId="10">#REF!</definedName>
    <definedName name="우수공수량집계표" localSheetId="11">#REF!</definedName>
    <definedName name="우수공수량집계표">#REF!</definedName>
    <definedName name="울산" localSheetId="0">[8]터파기및재료!#REF!</definedName>
    <definedName name="울산" localSheetId="7">[8]터파기및재료!#REF!</definedName>
    <definedName name="울산" localSheetId="2">[8]터파기및재료!#REF!</definedName>
    <definedName name="울산" localSheetId="10">[8]터파기및재료!#REF!</definedName>
    <definedName name="울산" localSheetId="11">[8]터파기및재료!#REF!</definedName>
    <definedName name="울산">[8]터파기및재료!#REF!</definedName>
    <definedName name="이형관">[17]DATE!$B$24:$B$85</definedName>
    <definedName name="자재집계표" localSheetId="0">#REF!</definedName>
    <definedName name="자재집계표" localSheetId="7">#REF!</definedName>
    <definedName name="자재집계표" localSheetId="2">#REF!</definedName>
    <definedName name="자재집계표" localSheetId="9">#REF!</definedName>
    <definedName name="자재집계표" localSheetId="4">#REF!</definedName>
    <definedName name="자재집계표" localSheetId="10">#REF!</definedName>
    <definedName name="자재집계표" localSheetId="11">#REF!</definedName>
    <definedName name="자재집계표">#REF!</definedName>
    <definedName name="접고">[18]위치조서!$J$8</definedName>
    <definedName name="정체인간격">[27]자료입력!$C$21</definedName>
    <definedName name="조">'[19]표  지'!$J$8</definedName>
    <definedName name="종구분">[27]자료입력!$A$16</definedName>
    <definedName name="직각주차장" localSheetId="0">[5]터파기및재료!#REF!</definedName>
    <definedName name="직각주차장" localSheetId="7">[5]터파기및재료!#REF!</definedName>
    <definedName name="직각주차장" localSheetId="2">[5]터파기및재료!#REF!</definedName>
    <definedName name="직각주차장" localSheetId="9">[15]터파기및재료!#REF!</definedName>
    <definedName name="직각주차장" localSheetId="4">[15]터파기및재료!#REF!</definedName>
    <definedName name="직각주차장" localSheetId="10">[5]터파기및재료!#REF!</definedName>
    <definedName name="직각주차장" localSheetId="11">[5]터파기및재료!#REF!</definedName>
    <definedName name="직각주차장">[5]터파기및재료!#REF!</definedName>
    <definedName name="집계표1" localSheetId="0">#REF!</definedName>
    <definedName name="집계표1" localSheetId="7">#REF!</definedName>
    <definedName name="집계표1" localSheetId="2">#REF!</definedName>
    <definedName name="집계표1" localSheetId="9">#REF!</definedName>
    <definedName name="집계표1" localSheetId="4">#REF!</definedName>
    <definedName name="집계표1" localSheetId="10">#REF!</definedName>
    <definedName name="집계표1" localSheetId="11">#REF!</definedName>
    <definedName name="집계표1">#REF!</definedName>
    <definedName name="집계표2" localSheetId="0">#REF!</definedName>
    <definedName name="집계표2" localSheetId="7">#REF!</definedName>
    <definedName name="집계표2" localSheetId="2">#REF!</definedName>
    <definedName name="집계표2" localSheetId="9">#REF!</definedName>
    <definedName name="집계표2" localSheetId="4">#REF!</definedName>
    <definedName name="집계표2" localSheetId="10">#REF!</definedName>
    <definedName name="집계표2" localSheetId="11">#REF!</definedName>
    <definedName name="집계표2">#REF!</definedName>
    <definedName name="집계표3" localSheetId="0">#REF!</definedName>
    <definedName name="집계표3" localSheetId="7">#REF!</definedName>
    <definedName name="집계표3" localSheetId="2">#REF!</definedName>
    <definedName name="집계표3" localSheetId="9">#REF!</definedName>
    <definedName name="집계표3" localSheetId="4">#REF!</definedName>
    <definedName name="집계표3" localSheetId="10">#REF!</definedName>
    <definedName name="집계표3" localSheetId="11">#REF!</definedName>
    <definedName name="집계표3">#REF!</definedName>
    <definedName name="집계표4" localSheetId="0">#REF!</definedName>
    <definedName name="집계표4" localSheetId="7">#REF!</definedName>
    <definedName name="집계표4" localSheetId="2">#REF!</definedName>
    <definedName name="집계표4" localSheetId="9">#REF!</definedName>
    <definedName name="집계표4" localSheetId="4">#REF!</definedName>
    <definedName name="집계표4" localSheetId="10">#REF!</definedName>
    <definedName name="집계표4" localSheetId="11">#REF!</definedName>
    <definedName name="집계표4">#REF!</definedName>
    <definedName name="집계표5" localSheetId="0">#REF!</definedName>
    <definedName name="집계표5" localSheetId="7">#REF!</definedName>
    <definedName name="집계표5" localSheetId="2">#REF!</definedName>
    <definedName name="집계표5" localSheetId="9">#REF!</definedName>
    <definedName name="집계표5" localSheetId="4">#REF!</definedName>
    <definedName name="집계표5" localSheetId="10">#REF!</definedName>
    <definedName name="집계표5" localSheetId="11">#REF!</definedName>
    <definedName name="집계표5">#REF!</definedName>
    <definedName name="집수정수량" localSheetId="0">#REF!</definedName>
    <definedName name="집수정수량" localSheetId="7">#REF!</definedName>
    <definedName name="집수정수량" localSheetId="2">#REF!</definedName>
    <definedName name="집수정수량" localSheetId="9">#REF!</definedName>
    <definedName name="집수정수량" localSheetId="4">#REF!</definedName>
    <definedName name="집수정수량" localSheetId="10">#REF!</definedName>
    <definedName name="집수정수량" localSheetId="11">#REF!</definedName>
    <definedName name="집수정수량">#REF!</definedName>
    <definedName name="차선도색중앙선수량" localSheetId="0">#REF!</definedName>
    <definedName name="차선도색중앙선수량" localSheetId="7">#REF!</definedName>
    <definedName name="차선도색중앙선수량" localSheetId="2">#REF!</definedName>
    <definedName name="차선도색중앙선수량" localSheetId="9">#REF!</definedName>
    <definedName name="차선도색중앙선수량" localSheetId="4">#REF!</definedName>
    <definedName name="차선도색중앙선수량" localSheetId="10">#REF!</definedName>
    <definedName name="차선도색중앙선수량" localSheetId="11">#REF!</definedName>
    <definedName name="차선도색중앙선수량">#REF!</definedName>
    <definedName name="차선도색직각주차수량" localSheetId="0">#REF!</definedName>
    <definedName name="차선도색직각주차수량" localSheetId="7">#REF!</definedName>
    <definedName name="차선도색직각주차수량" localSheetId="2">#REF!</definedName>
    <definedName name="차선도색직각주차수량" localSheetId="9">#REF!</definedName>
    <definedName name="차선도색직각주차수량" localSheetId="4">#REF!</definedName>
    <definedName name="차선도색직각주차수량" localSheetId="10">#REF!</definedName>
    <definedName name="차선도색직각주차수량" localSheetId="11">#REF!</definedName>
    <definedName name="차선도색직각주차수량">#REF!</definedName>
    <definedName name="차선도색평행주차수량" localSheetId="0">#REF!</definedName>
    <definedName name="차선도색평행주차수량" localSheetId="7">#REF!</definedName>
    <definedName name="차선도색평행주차수량" localSheetId="2">#REF!</definedName>
    <definedName name="차선도색평행주차수량" localSheetId="9">#REF!</definedName>
    <definedName name="차선도색평행주차수량" localSheetId="4">#REF!</definedName>
    <definedName name="차선도색평행주차수량" localSheetId="10">#REF!</definedName>
    <definedName name="차선도색평행주차수량" localSheetId="11">#REF!</definedName>
    <definedName name="차선도색평행주차수량">#REF!</definedName>
    <definedName name="칼라샌드블록수량" localSheetId="0">#REF!</definedName>
    <definedName name="칼라샌드블록수량" localSheetId="7">#REF!</definedName>
    <definedName name="칼라샌드블록수량" localSheetId="2">#REF!</definedName>
    <definedName name="칼라샌드블록수량" localSheetId="9">#REF!</definedName>
    <definedName name="칼라샌드블록수량" localSheetId="4">#REF!</definedName>
    <definedName name="칼라샌드블록수량" localSheetId="10">#REF!</definedName>
    <definedName name="칼라샌드블록수량" localSheetId="11">#REF!</definedName>
    <definedName name="칼라샌드블록수량">#REF!</definedName>
    <definedName name="택코팅">[25]포장재료집계표!$C$9</definedName>
    <definedName name="택코팅량">[25]포장면적산출!$C$10</definedName>
    <definedName name="택코팅면적">[25]포장면적산출!$C$10</definedName>
    <definedName name="택코팅면적계">[25]포장수량집계!$F$9</definedName>
    <definedName name="템플리트모듈1" localSheetId="0">[0]!BlankMacro1</definedName>
    <definedName name="템플리트모듈1" localSheetId="7">[0]!BlankMacro1</definedName>
    <definedName name="템플리트모듈1" localSheetId="2">[0]!BlankMacro1</definedName>
    <definedName name="템플리트모듈1" localSheetId="8">[0]!BlankMacro1</definedName>
    <definedName name="템플리트모듈1" localSheetId="9">[0]!BlankMacro1</definedName>
    <definedName name="템플리트모듈1" localSheetId="4">[0]!BlankMacro1</definedName>
    <definedName name="템플리트모듈1" localSheetId="10">[0]!BlankMacro1</definedName>
    <definedName name="템플리트모듈1" localSheetId="11">[0]!BlankMacro1</definedName>
    <definedName name="템플리트모듈1">[0]!BlankMacro1</definedName>
    <definedName name="템플리트모듈2" localSheetId="0">[0]!BlankMacro1</definedName>
    <definedName name="템플리트모듈2" localSheetId="7">[0]!BlankMacro1</definedName>
    <definedName name="템플리트모듈2" localSheetId="2">[0]!BlankMacro1</definedName>
    <definedName name="템플리트모듈2" localSheetId="8">[0]!BlankMacro1</definedName>
    <definedName name="템플리트모듈2" localSheetId="9">[0]!BlankMacro1</definedName>
    <definedName name="템플리트모듈2" localSheetId="4">[0]!BlankMacro1</definedName>
    <definedName name="템플리트모듈2" localSheetId="10">[0]!BlankMacro1</definedName>
    <definedName name="템플리트모듈2" localSheetId="11">[0]!BlankMacro1</definedName>
    <definedName name="템플리트모듈2">[0]!BlankMacro1</definedName>
    <definedName name="템플리트모듈3" localSheetId="0">[0]!BlankMacro1</definedName>
    <definedName name="템플리트모듈3" localSheetId="7">[0]!BlankMacro1</definedName>
    <definedName name="템플리트모듈3" localSheetId="2">[0]!BlankMacro1</definedName>
    <definedName name="템플리트모듈3" localSheetId="8">[0]!BlankMacro1</definedName>
    <definedName name="템플리트모듈3" localSheetId="9">[0]!BlankMacro1</definedName>
    <definedName name="템플리트모듈3" localSheetId="4">[0]!BlankMacro1</definedName>
    <definedName name="템플리트모듈3" localSheetId="10">[0]!BlankMacro1</definedName>
    <definedName name="템플리트모듈3" localSheetId="11">[0]!BlankMacro1</definedName>
    <definedName name="템플리트모듈3">[0]!BlankMacro1</definedName>
    <definedName name="템플리트모듈4" localSheetId="0">[0]!BlankMacro1</definedName>
    <definedName name="템플리트모듈4" localSheetId="7">[0]!BlankMacro1</definedName>
    <definedName name="템플리트모듈4" localSheetId="2">[0]!BlankMacro1</definedName>
    <definedName name="템플리트모듈4" localSheetId="8">[0]!BlankMacro1</definedName>
    <definedName name="템플리트모듈4" localSheetId="9">[0]!BlankMacro1</definedName>
    <definedName name="템플리트모듈4" localSheetId="4">[0]!BlankMacro1</definedName>
    <definedName name="템플리트모듈4" localSheetId="10">[0]!BlankMacro1</definedName>
    <definedName name="템플리트모듈4" localSheetId="11">[0]!BlankMacro1</definedName>
    <definedName name="템플리트모듈4">[0]!BlankMacro1</definedName>
    <definedName name="템플리트모듈5" localSheetId="0">[0]!BlankMacro1</definedName>
    <definedName name="템플리트모듈5" localSheetId="7">[0]!BlankMacro1</definedName>
    <definedName name="템플리트모듈5" localSheetId="2">[0]!BlankMacro1</definedName>
    <definedName name="템플리트모듈5" localSheetId="8">[0]!BlankMacro1</definedName>
    <definedName name="템플리트모듈5" localSheetId="9">[0]!BlankMacro1</definedName>
    <definedName name="템플리트모듈5" localSheetId="4">[0]!BlankMacro1</definedName>
    <definedName name="템플리트모듈5" localSheetId="10">[0]!BlankMacro1</definedName>
    <definedName name="템플리트모듈5" localSheetId="11">[0]!BlankMacro1</definedName>
    <definedName name="템플리트모듈5">[0]!BlankMacro1</definedName>
    <definedName name="템플리트모듈6" localSheetId="0">[0]!BlankMacro1</definedName>
    <definedName name="템플리트모듈6" localSheetId="7">[0]!BlankMacro1</definedName>
    <definedName name="템플리트모듈6" localSheetId="2">[0]!BlankMacro1</definedName>
    <definedName name="템플리트모듈6" localSheetId="8">[0]!BlankMacro1</definedName>
    <definedName name="템플리트모듈6" localSheetId="9">[0]!BlankMacro1</definedName>
    <definedName name="템플리트모듈6" localSheetId="4">[0]!BlankMacro1</definedName>
    <definedName name="템플리트모듈6" localSheetId="10">[0]!BlankMacro1</definedName>
    <definedName name="템플리트모듈6" localSheetId="11">[0]!BlankMacro1</definedName>
    <definedName name="템플리트모듈6">[0]!BlankMacro1</definedName>
    <definedName name="포장공" localSheetId="0">#REF!</definedName>
    <definedName name="포장공" localSheetId="7">#REF!</definedName>
    <definedName name="포장공" localSheetId="2">#REF!</definedName>
    <definedName name="포장공" localSheetId="9">#REF!</definedName>
    <definedName name="포장공" localSheetId="4">#REF!</definedName>
    <definedName name="포장공" localSheetId="10">#REF!</definedName>
    <definedName name="포장공" localSheetId="11">#REF!</definedName>
    <definedName name="포장공">#REF!</definedName>
    <definedName name="포장공수량집계표" localSheetId="0">#REF!</definedName>
    <definedName name="포장공수량집계표" localSheetId="7">#REF!</definedName>
    <definedName name="포장공수량집계표" localSheetId="2">#REF!</definedName>
    <definedName name="포장공수량집계표" localSheetId="9">#REF!</definedName>
    <definedName name="포장공수량집계표" localSheetId="4">#REF!</definedName>
    <definedName name="포장공수량집계표" localSheetId="10">#REF!</definedName>
    <definedName name="포장공수량집계표" localSheetId="11">#REF!</definedName>
    <definedName name="포장공수량집계표">#REF!</definedName>
    <definedName name="표층">[25]포장재료집계표!$C$6</definedName>
    <definedName name="표층량">[25]포장면적산출!$C$6</definedName>
    <definedName name="표층면적">[25]포장면적산출!$C$6</definedName>
    <definedName name="표층면적계">[25]포장수량집계!$F$8</definedName>
    <definedName name="프라임코팅">[25]포장재료집계표!$C$15</definedName>
    <definedName name="프라임코팅면적">[25]포장면적산출!$C$17</definedName>
    <definedName name="프라임코팅면적계">[25]포장수량집계!$F$11</definedName>
    <definedName name="형상">[17]DATE!$D$24:$D$85</definedName>
    <definedName name="홈통받이수량" localSheetId="0">#REF!</definedName>
    <definedName name="홈통받이수량" localSheetId="7">#REF!</definedName>
    <definedName name="홈통받이수량" localSheetId="2">#REF!</definedName>
    <definedName name="홈통받이수량" localSheetId="9">#REF!</definedName>
    <definedName name="홈통받이수량" localSheetId="4">#REF!</definedName>
    <definedName name="홈통받이수량" localSheetId="10">#REF!</definedName>
    <definedName name="홈통받이수량" localSheetId="11">#REF!</definedName>
    <definedName name="홈통받이수량">#REF!</definedName>
    <definedName name="횡면단">[27]적용단위길이!$L$1:$O$65536</definedName>
    <definedName name="횡배단">[27]적용단위길이!$L$1:$V$65536</definedName>
  </definedNames>
  <calcPr calcId="162913" fullCalcOnLoad="1"/>
  <customWorkbookViews>
    <customWorkbookView name="1" guid="{A6D5621C-F4C6-4C4C-8D0A-9B0E5F3981AB}" maximized="1" windowWidth="1276" windowHeight="849" tabRatio="933" activeSheetId="147"/>
  </customWorkbookViews>
</workbook>
</file>

<file path=xl/calcChain.xml><?xml version="1.0" encoding="utf-8"?>
<calcChain xmlns="http://schemas.openxmlformats.org/spreadsheetml/2006/main">
  <c r="J139" i="175" l="1"/>
  <c r="O132" i="175"/>
  <c r="O141" i="175"/>
  <c r="T141" i="175"/>
  <c r="Y143" i="175"/>
  <c r="D20" i="174"/>
  <c r="J132" i="175"/>
  <c r="E132" i="175"/>
  <c r="O130" i="175"/>
  <c r="O139" i="175"/>
  <c r="J130" i="175"/>
  <c r="E130" i="175"/>
  <c r="J123" i="175"/>
  <c r="E123" i="175"/>
  <c r="T123" i="175"/>
  <c r="J122" i="175"/>
  <c r="E122" i="175"/>
  <c r="T122" i="175"/>
  <c r="S116" i="175"/>
  <c r="Y118" i="175"/>
  <c r="D25" i="174"/>
  <c r="Y112" i="175"/>
  <c r="D16" i="174"/>
  <c r="L104" i="175"/>
  <c r="Y106" i="175"/>
  <c r="D15" i="174"/>
  <c r="I96" i="175"/>
  <c r="I97" i="175"/>
  <c r="P93" i="175"/>
  <c r="F93" i="175"/>
  <c r="D93" i="175"/>
  <c r="H93" i="175"/>
  <c r="Y66" i="175"/>
  <c r="D13" i="174"/>
  <c r="N58" i="175"/>
  <c r="T58" i="175" s="1"/>
  <c r="Y60" i="175" s="1"/>
  <c r="I58" i="175"/>
  <c r="N51" i="175"/>
  <c r="I51" i="175"/>
  <c r="T51" i="175"/>
  <c r="Y53" i="175"/>
  <c r="D11" i="174"/>
  <c r="C49" i="175"/>
  <c r="K44" i="175"/>
  <c r="Y46" i="175"/>
  <c r="D10" i="174"/>
  <c r="J38" i="175"/>
  <c r="Y40" i="175"/>
  <c r="D9" i="174"/>
  <c r="Y33" i="175"/>
  <c r="D8" i="174"/>
  <c r="T30" i="175"/>
  <c r="F31" i="175"/>
  <c r="Y34" i="175"/>
  <c r="I21" i="175"/>
  <c r="S21" i="175"/>
  <c r="Y23" i="175"/>
  <c r="D7" i="174"/>
  <c r="C19" i="175"/>
  <c r="C56" i="175"/>
  <c r="O14" i="175"/>
  <c r="J14" i="175"/>
  <c r="H13" i="175"/>
  <c r="B13" i="174"/>
  <c r="B12" i="174"/>
  <c r="B11" i="174"/>
  <c r="AE23" i="143"/>
  <c r="AE12" i="143"/>
  <c r="Q67" i="143"/>
  <c r="AE70" i="143"/>
  <c r="D15" i="149"/>
  <c r="W22" i="143"/>
  <c r="AS22" i="143"/>
  <c r="P83" i="143"/>
  <c r="S67" i="145"/>
  <c r="Y70" i="145"/>
  <c r="D11" i="123"/>
  <c r="S68" i="145"/>
  <c r="C54" i="166"/>
  <c r="C50" i="166"/>
  <c r="C48" i="166"/>
  <c r="C47" i="166"/>
  <c r="C45" i="166"/>
  <c r="C42" i="166"/>
  <c r="AB54" i="159"/>
  <c r="Y54" i="159"/>
  <c r="P63" i="159"/>
  <c r="Y65" i="159"/>
  <c r="AS39" i="159"/>
  <c r="AR39" i="159"/>
  <c r="AQ39" i="159"/>
  <c r="AP39" i="159"/>
  <c r="AO39" i="159"/>
  <c r="AO27" i="159"/>
  <c r="AO41" i="159"/>
  <c r="AP27" i="159"/>
  <c r="AP41" i="159"/>
  <c r="Y56" i="159"/>
  <c r="AT37" i="159"/>
  <c r="AV37" i="159"/>
  <c r="C63" i="166"/>
  <c r="C60" i="166"/>
  <c r="C61" i="166"/>
  <c r="C43" i="166"/>
  <c r="P79" i="143"/>
  <c r="W11" i="143"/>
  <c r="AS11" i="143"/>
  <c r="E50" i="166"/>
  <c r="E46" i="166"/>
  <c r="C44" i="166"/>
  <c r="P22" i="164"/>
  <c r="T22" i="164"/>
  <c r="P21" i="164"/>
  <c r="L22" i="164"/>
  <c r="L21" i="164"/>
  <c r="T21" i="164"/>
  <c r="L15" i="164"/>
  <c r="P15" i="164"/>
  <c r="P14" i="164"/>
  <c r="L14" i="164"/>
  <c r="T88" i="159"/>
  <c r="Y91" i="159"/>
  <c r="D15" i="158"/>
  <c r="E17" i="166"/>
  <c r="T89" i="159"/>
  <c r="Y92" i="159"/>
  <c r="B15" i="158"/>
  <c r="C17" i="166"/>
  <c r="AN9" i="159"/>
  <c r="AN10" i="159"/>
  <c r="AN11" i="159"/>
  <c r="AN12" i="159"/>
  <c r="AN13" i="159"/>
  <c r="AN14" i="159"/>
  <c r="AN15" i="159"/>
  <c r="AN16" i="159"/>
  <c r="AN17" i="159"/>
  <c r="AN18" i="159"/>
  <c r="AN19" i="159"/>
  <c r="AN20" i="159"/>
  <c r="AN21" i="159"/>
  <c r="AN22" i="159"/>
  <c r="AN23" i="159"/>
  <c r="AN24" i="159"/>
  <c r="AN25" i="159"/>
  <c r="AT9" i="159"/>
  <c r="AU9" i="159"/>
  <c r="AT10" i="159"/>
  <c r="AT11" i="159"/>
  <c r="AU11" i="159"/>
  <c r="AT12" i="159"/>
  <c r="AT13" i="159"/>
  <c r="AU13" i="159"/>
  <c r="AT14" i="159"/>
  <c r="AU14" i="159"/>
  <c r="AT15" i="159"/>
  <c r="AU15" i="159"/>
  <c r="AT16" i="159"/>
  <c r="AT17" i="159"/>
  <c r="AU17" i="159"/>
  <c r="AT18" i="159"/>
  <c r="AV18" i="159"/>
  <c r="AT19" i="159"/>
  <c r="AU19" i="159"/>
  <c r="AT20" i="159"/>
  <c r="AU20" i="159"/>
  <c r="AT21" i="159"/>
  <c r="AU21" i="159"/>
  <c r="AT22" i="159"/>
  <c r="AV22" i="159"/>
  <c r="AT23" i="159"/>
  <c r="AV23" i="159"/>
  <c r="AT24" i="159"/>
  <c r="AT25" i="159"/>
  <c r="AU25" i="159"/>
  <c r="AQ27" i="159"/>
  <c r="AQ41" i="159"/>
  <c r="Y57" i="159"/>
  <c r="Y55" i="159"/>
  <c r="K53" i="159"/>
  <c r="AR27" i="159"/>
  <c r="AR41" i="159"/>
  <c r="Y58" i="159"/>
  <c r="D8" i="158"/>
  <c r="E14" i="166"/>
  <c r="AS27" i="159"/>
  <c r="AS41" i="159"/>
  <c r="Y59" i="159"/>
  <c r="D9" i="158"/>
  <c r="AN29" i="159"/>
  <c r="AN30" i="159"/>
  <c r="AN31" i="159"/>
  <c r="AN32" i="159"/>
  <c r="AN33" i="159"/>
  <c r="AN34" i="159"/>
  <c r="AN35" i="159"/>
  <c r="AN36" i="159"/>
  <c r="AT29" i="159"/>
  <c r="AV29" i="159"/>
  <c r="AT30" i="159"/>
  <c r="AU30" i="159"/>
  <c r="AT31" i="159"/>
  <c r="AU31" i="159"/>
  <c r="AT32" i="159"/>
  <c r="AU32" i="159"/>
  <c r="AT33" i="159"/>
  <c r="AU33" i="159"/>
  <c r="AT34" i="159"/>
  <c r="AV34" i="159"/>
  <c r="AT35" i="159"/>
  <c r="AV35" i="159"/>
  <c r="AT36" i="159"/>
  <c r="AU36" i="159"/>
  <c r="AE54" i="143"/>
  <c r="D13" i="149"/>
  <c r="S30" i="143"/>
  <c r="O30" i="143"/>
  <c r="K30" i="143"/>
  <c r="O18" i="143"/>
  <c r="O19" i="143"/>
  <c r="S18" i="143"/>
  <c r="S19" i="143"/>
  <c r="K18" i="143"/>
  <c r="G18" i="143"/>
  <c r="AA12" i="143"/>
  <c r="AG12" i="143"/>
  <c r="AE35" i="143"/>
  <c r="AE41" i="143"/>
  <c r="AE42" i="143"/>
  <c r="R15" i="145"/>
  <c r="T15" i="145"/>
  <c r="R16" i="145"/>
  <c r="T16" i="145"/>
  <c r="R17" i="145"/>
  <c r="T17" i="145"/>
  <c r="R18" i="145"/>
  <c r="T18" i="145"/>
  <c r="R29" i="145"/>
  <c r="T29" i="145"/>
  <c r="R30" i="145"/>
  <c r="T30" i="145"/>
  <c r="R31" i="145"/>
  <c r="T31" i="145"/>
  <c r="R32" i="145"/>
  <c r="T32" i="145"/>
  <c r="P44" i="145"/>
  <c r="Y47" i="145"/>
  <c r="D9" i="123"/>
  <c r="P45" i="145"/>
  <c r="P51" i="145"/>
  <c r="Y54" i="145"/>
  <c r="D10" i="123"/>
  <c r="E23" i="166"/>
  <c r="P52" i="145"/>
  <c r="P60" i="145"/>
  <c r="R15" i="137"/>
  <c r="T15" i="137"/>
  <c r="Y16" i="137"/>
  <c r="R26" i="137"/>
  <c r="T26" i="137"/>
  <c r="Y27" i="137"/>
  <c r="R38" i="137"/>
  <c r="T38" i="137"/>
  <c r="Y39" i="137"/>
  <c r="U54" i="137"/>
  <c r="Y57" i="137"/>
  <c r="D12" i="136"/>
  <c r="U55" i="137"/>
  <c r="U63" i="137"/>
  <c r="D15" i="136"/>
  <c r="U64" i="137"/>
  <c r="O73" i="137"/>
  <c r="AS38" i="137"/>
  <c r="AS39" i="137"/>
  <c r="Q43" i="137"/>
  <c r="D11" i="136"/>
  <c r="AM38" i="137"/>
  <c r="AN38" i="137"/>
  <c r="AN39" i="137"/>
  <c r="T42" i="137"/>
  <c r="AG38" i="137"/>
  <c r="AG39" i="137"/>
  <c r="Q41" i="137"/>
  <c r="AA38" i="137"/>
  <c r="AS26" i="137"/>
  <c r="AS27" i="137"/>
  <c r="Q31" i="137"/>
  <c r="AM26" i="137"/>
  <c r="AM27" i="137"/>
  <c r="Q30" i="137"/>
  <c r="AG26" i="137"/>
  <c r="AH26" i="137"/>
  <c r="AH27" i="137"/>
  <c r="T29" i="137"/>
  <c r="AA26" i="137"/>
  <c r="AS15" i="137"/>
  <c r="AM15" i="137"/>
  <c r="AN15" i="137"/>
  <c r="AN16" i="137"/>
  <c r="T19" i="137"/>
  <c r="AG15" i="137"/>
  <c r="AH15" i="137"/>
  <c r="AH16" i="137"/>
  <c r="T18" i="137"/>
  <c r="AA15" i="137"/>
  <c r="AS32" i="145"/>
  <c r="AT32" i="145"/>
  <c r="AM32" i="145"/>
  <c r="AG32" i="145"/>
  <c r="AH32" i="145"/>
  <c r="AA32" i="145"/>
  <c r="AS31" i="145"/>
  <c r="AT31" i="145"/>
  <c r="AM31" i="145"/>
  <c r="AN31" i="145"/>
  <c r="AG31" i="145"/>
  <c r="AH31" i="145"/>
  <c r="AA31" i="145"/>
  <c r="AS30" i="145"/>
  <c r="AT30" i="145"/>
  <c r="AM30" i="145"/>
  <c r="AN30" i="145"/>
  <c r="AG30" i="145"/>
  <c r="AA30" i="145"/>
  <c r="AS29" i="145"/>
  <c r="AM29" i="145"/>
  <c r="AN29" i="145"/>
  <c r="AG29" i="145"/>
  <c r="AA29" i="145"/>
  <c r="AS18" i="145"/>
  <c r="AT18" i="145"/>
  <c r="AM18" i="145"/>
  <c r="AN18" i="145"/>
  <c r="AG18" i="145"/>
  <c r="AH18" i="145"/>
  <c r="AA18" i="145"/>
  <c r="AS17" i="145"/>
  <c r="AT17" i="145"/>
  <c r="AM17" i="145"/>
  <c r="AN17" i="145"/>
  <c r="AG17" i="145"/>
  <c r="AH17" i="145"/>
  <c r="AA17" i="145"/>
  <c r="AS16" i="145"/>
  <c r="AT16" i="145"/>
  <c r="AM16" i="145"/>
  <c r="AN16" i="145"/>
  <c r="AG16" i="145"/>
  <c r="AH16" i="145"/>
  <c r="AA16" i="145"/>
  <c r="AS15" i="145"/>
  <c r="AT15" i="145"/>
  <c r="AM15" i="145"/>
  <c r="AN15" i="145"/>
  <c r="AG15" i="145"/>
  <c r="AH15" i="145"/>
  <c r="AH19" i="145"/>
  <c r="AA15" i="145"/>
  <c r="P81" i="159"/>
  <c r="AA27" i="143"/>
  <c r="AM27" i="143"/>
  <c r="AP27" i="143"/>
  <c r="AJ27" i="143"/>
  <c r="AG27" i="143"/>
  <c r="W27" i="143"/>
  <c r="AP25" i="143"/>
  <c r="AM25" i="143"/>
  <c r="AG25" i="143"/>
  <c r="W25" i="143"/>
  <c r="AP23" i="143"/>
  <c r="AM23" i="143"/>
  <c r="AJ23" i="143"/>
  <c r="AA16" i="143"/>
  <c r="AM16" i="143"/>
  <c r="W16" i="143"/>
  <c r="W14" i="143"/>
  <c r="AP16" i="143"/>
  <c r="AG16" i="143"/>
  <c r="AJ16" i="143"/>
  <c r="Q91" i="143"/>
  <c r="AJ12" i="143"/>
  <c r="AM12" i="143"/>
  <c r="AP12" i="143"/>
  <c r="AG14" i="143"/>
  <c r="AM14" i="143"/>
  <c r="AP14" i="143"/>
  <c r="AA14" i="143"/>
  <c r="AJ14" i="143"/>
  <c r="W12" i="143"/>
  <c r="AA23" i="143"/>
  <c r="AG23" i="143"/>
  <c r="AA25" i="143"/>
  <c r="AJ25" i="143"/>
  <c r="W23" i="143"/>
  <c r="D13" i="136"/>
  <c r="AV14" i="159"/>
  <c r="AV16" i="159"/>
  <c r="AV32" i="159"/>
  <c r="AV19" i="159"/>
  <c r="AV30" i="159"/>
  <c r="AV13" i="159"/>
  <c r="AV17" i="159"/>
  <c r="AV11" i="159"/>
  <c r="AV31" i="159"/>
  <c r="AV36" i="159"/>
  <c r="T15" i="164"/>
  <c r="G19" i="143"/>
  <c r="AA29" i="143"/>
  <c r="P78" i="143"/>
  <c r="Y78" i="143"/>
  <c r="K79" i="143"/>
  <c r="W79" i="143"/>
  <c r="AE84" i="143"/>
  <c r="D20" i="149"/>
  <c r="G30" i="143"/>
  <c r="W30" i="143"/>
  <c r="AA30" i="143"/>
  <c r="E35" i="166"/>
  <c r="E56" i="166"/>
  <c r="E44" i="166"/>
  <c r="E51" i="166"/>
  <c r="Y82" i="143"/>
  <c r="K83" i="143"/>
  <c r="W83" i="143"/>
  <c r="AE85" i="143"/>
  <c r="D21" i="149"/>
  <c r="AH30" i="145"/>
  <c r="Y99" i="175"/>
  <c r="T14" i="164"/>
  <c r="Y24" i="164"/>
  <c r="AE32" i="143"/>
  <c r="AG33" i="145"/>
  <c r="Y32" i="145"/>
  <c r="AS33" i="145"/>
  <c r="Q37" i="145"/>
  <c r="D8" i="123"/>
  <c r="AH29" i="145"/>
  <c r="AH33" i="145"/>
  <c r="T35" i="145"/>
  <c r="AS19" i="145"/>
  <c r="Q23" i="145"/>
  <c r="Y18" i="145"/>
  <c r="Y40" i="145"/>
  <c r="J59" i="145"/>
  <c r="J60" i="145"/>
  <c r="J61" i="145"/>
  <c r="Y63" i="145"/>
  <c r="D15" i="123"/>
  <c r="AT38" i="137"/>
  <c r="AT39" i="137"/>
  <c r="T43" i="137"/>
  <c r="AM39" i="137"/>
  <c r="Q42" i="137"/>
  <c r="Q44" i="137"/>
  <c r="AH38" i="137"/>
  <c r="AH39" i="137"/>
  <c r="T41" i="137"/>
  <c r="AN26" i="137"/>
  <c r="AN27" i="137"/>
  <c r="T30" i="137"/>
  <c r="T32" i="137"/>
  <c r="AG16" i="137"/>
  <c r="Q18" i="137"/>
  <c r="D6" i="136"/>
  <c r="AV9" i="159"/>
  <c r="AT29" i="145"/>
  <c r="AT33" i="145"/>
  <c r="T37" i="145"/>
  <c r="AV15" i="159"/>
  <c r="AM16" i="137"/>
  <c r="Q19" i="137"/>
  <c r="D7" i="136"/>
  <c r="AV21" i="159"/>
  <c r="E7" i="166"/>
  <c r="D17" i="174"/>
  <c r="R71" i="159"/>
  <c r="D11" i="158"/>
  <c r="E15" i="166"/>
  <c r="E54" i="166"/>
  <c r="E27" i="166"/>
  <c r="E61" i="166"/>
  <c r="E62" i="166" s="1"/>
  <c r="D6" i="158"/>
  <c r="D10" i="158"/>
  <c r="AT19" i="145"/>
  <c r="T23" i="145"/>
  <c r="E45" i="166"/>
  <c r="J93" i="175"/>
  <c r="T21" i="145"/>
  <c r="E32" i="166"/>
  <c r="E24" i="166"/>
  <c r="E53" i="166"/>
  <c r="AM19" i="145"/>
  <c r="Q22" i="145"/>
  <c r="AU29" i="159"/>
  <c r="AU34" i="159"/>
  <c r="AU39" i="159"/>
  <c r="AU23" i="159"/>
  <c r="AV33" i="159"/>
  <c r="AV39" i="159"/>
  <c r="AU22" i="159"/>
  <c r="J141" i="175"/>
  <c r="AG19" i="145"/>
  <c r="Q21" i="145"/>
  <c r="D6" i="123"/>
  <c r="E19" i="166"/>
  <c r="AT39" i="159"/>
  <c r="AT26" i="137"/>
  <c r="AT27" i="137"/>
  <c r="T31" i="137"/>
  <c r="AV20" i="159"/>
  <c r="AV25" i="159"/>
  <c r="AG27" i="137"/>
  <c r="Q29" i="137"/>
  <c r="D9" i="136"/>
  <c r="Q32" i="137"/>
  <c r="Y48" i="137"/>
  <c r="AU35" i="159"/>
  <c r="E12" i="166"/>
  <c r="D13" i="158"/>
  <c r="E16" i="166"/>
  <c r="E29" i="166"/>
  <c r="D7" i="158"/>
  <c r="E13" i="166"/>
  <c r="AU10" i="159"/>
  <c r="T44" i="137"/>
  <c r="AA44" i="137"/>
  <c r="E22" i="166"/>
  <c r="K19" i="143"/>
  <c r="W19" i="143"/>
  <c r="AA19" i="143"/>
  <c r="AE47" i="143"/>
  <c r="D12" i="149"/>
  <c r="AA18" i="143"/>
  <c r="E33" i="166"/>
  <c r="AV10" i="159"/>
  <c r="P59" i="143"/>
  <c r="W59" i="143"/>
  <c r="AE62" i="143"/>
  <c r="D14" i="149"/>
  <c r="D6" i="149"/>
  <c r="D10" i="149"/>
  <c r="Q68" i="143"/>
  <c r="X68" i="143"/>
  <c r="AE71" i="143"/>
  <c r="D16" i="149"/>
  <c r="AE37" i="143"/>
  <c r="D9" i="149"/>
  <c r="E42" i="166"/>
  <c r="E43" i="166"/>
  <c r="E141" i="175"/>
  <c r="T130" i="175"/>
  <c r="E139" i="175"/>
  <c r="T139" i="175"/>
  <c r="S14" i="175"/>
  <c r="Y16" i="175"/>
  <c r="D6" i="174"/>
  <c r="C37" i="175"/>
  <c r="AE72" i="143"/>
  <c r="E48" i="166"/>
  <c r="E26" i="166"/>
  <c r="E21" i="166"/>
  <c r="E10" i="149"/>
  <c r="S53" i="143"/>
  <c r="AA32" i="137"/>
  <c r="Y49" i="137"/>
  <c r="E31" i="166"/>
  <c r="L93" i="175"/>
  <c r="N93" i="175"/>
  <c r="R93" i="175"/>
  <c r="N97" i="175"/>
  <c r="I98" i="175"/>
  <c r="Y100" i="175"/>
  <c r="D14" i="174"/>
  <c r="D7" i="149"/>
  <c r="AT15" i="137"/>
  <c r="AT16" i="137"/>
  <c r="T20" i="137"/>
  <c r="T21" i="137"/>
  <c r="AS16" i="137"/>
  <c r="Q20" i="137"/>
  <c r="D8" i="136"/>
  <c r="E63" i="166"/>
  <c r="T132" i="175"/>
  <c r="Y134" i="175"/>
  <c r="E55" i="166"/>
  <c r="AN19" i="145"/>
  <c r="T22" i="145"/>
  <c r="T24" i="145"/>
  <c r="AA24" i="145"/>
  <c r="AN32" i="145"/>
  <c r="AN33" i="145"/>
  <c r="T36" i="145"/>
  <c r="T38" i="145"/>
  <c r="AA38" i="145"/>
  <c r="AM33" i="145"/>
  <c r="Q36" i="145"/>
  <c r="E47" i="166"/>
  <c r="AE34" i="143"/>
  <c r="Q24" i="145"/>
  <c r="Y25" i="164"/>
  <c r="Y31" i="164"/>
  <c r="D10" i="136"/>
  <c r="AU18" i="159"/>
  <c r="AU24" i="159"/>
  <c r="AV24" i="159"/>
  <c r="AU16" i="159"/>
  <c r="AT27" i="159"/>
  <c r="AT41" i="159"/>
  <c r="Y66" i="137"/>
  <c r="D14" i="136"/>
  <c r="AU12" i="159"/>
  <c r="AU27" i="159"/>
  <c r="AU41" i="159"/>
  <c r="AV12" i="159"/>
  <c r="AV27" i="159"/>
  <c r="AV41" i="159"/>
  <c r="Y125" i="175"/>
  <c r="D18" i="174"/>
  <c r="AE36" i="143"/>
  <c r="D8" i="149"/>
  <c r="E60" i="166"/>
  <c r="E57" i="166"/>
  <c r="E9" i="166"/>
  <c r="AE33" i="143"/>
  <c r="K90" i="143"/>
  <c r="K91" i="143"/>
  <c r="X91" i="143"/>
  <c r="AE93" i="143"/>
  <c r="D22" i="149"/>
  <c r="E28" i="166"/>
  <c r="AA21" i="137"/>
  <c r="Y47" i="137"/>
  <c r="J73" i="137"/>
  <c r="J74" i="137"/>
  <c r="Y76" i="137"/>
  <c r="D19" i="136"/>
  <c r="Y66" i="159"/>
  <c r="J80" i="159"/>
  <c r="J81" i="159"/>
  <c r="J82" i="159"/>
  <c r="Y84" i="159"/>
  <c r="D19" i="158"/>
  <c r="E37" i="166"/>
  <c r="E38" i="166"/>
  <c r="D19" i="174"/>
  <c r="D24" i="174"/>
  <c r="P60" i="143"/>
  <c r="D11" i="149"/>
  <c r="E34" i="166"/>
  <c r="E30" i="166"/>
  <c r="Q38" i="145"/>
  <c r="D7" i="123"/>
  <c r="Q21" i="137"/>
  <c r="Y46" i="137"/>
  <c r="D12" i="158"/>
  <c r="Y67" i="159"/>
  <c r="L71" i="159"/>
  <c r="Y74" i="159"/>
  <c r="E58" i="166"/>
  <c r="E20" i="166"/>
  <c r="Y73" i="159"/>
  <c r="D14" i="158"/>
  <c r="Y75" i="159"/>
  <c r="F16" i="166"/>
  <c r="E52" i="166" l="1"/>
  <c r="D29" i="174"/>
  <c r="D12" i="174"/>
  <c r="E8" i="166" l="1"/>
</calcChain>
</file>

<file path=xl/comments1.xml><?xml version="1.0" encoding="utf-8"?>
<comments xmlns="http://schemas.openxmlformats.org/spreadsheetml/2006/main">
  <authors>
    <author>Windows 사용자</author>
  </authors>
  <commentList>
    <comment ref="F16" authorId="0" shapeId="0">
      <text>
        <r>
          <rPr>
            <b/>
            <sz val="9"/>
            <color indexed="81"/>
            <rFont val="Tahoma"/>
            <family val="2"/>
          </rPr>
          <t xml:space="preserve">Windows </t>
        </r>
        <r>
          <rPr>
            <b/>
            <sz val="9"/>
            <color indexed="81"/>
            <rFont val="돋움"/>
            <family val="3"/>
            <charset val="129"/>
          </rPr>
          <t>사용자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 xml:space="preserve">평균길이
</t>
        </r>
      </text>
    </comment>
  </commentList>
</comments>
</file>

<file path=xl/comments2.xml><?xml version="1.0" encoding="utf-8"?>
<comments xmlns="http://schemas.openxmlformats.org/spreadsheetml/2006/main">
  <authors>
    <author>변재경</author>
  </authors>
  <commentList>
    <comment ref="AX3" authorId="0" shapeId="0">
      <text>
        <r>
          <rPr>
            <b/>
            <sz val="9"/>
            <color indexed="81"/>
            <rFont val="굴림"/>
            <family val="3"/>
            <charset val="129"/>
          </rPr>
          <t>변재경:</t>
        </r>
        <r>
          <rPr>
            <sz val="9"/>
            <color indexed="81"/>
            <rFont val="굴림"/>
            <family val="3"/>
            <charset val="129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<sst xmlns="http://schemas.openxmlformats.org/spreadsheetml/2006/main" count="1277" uniqueCount="515">
  <si>
    <t>NO.</t>
    <phoneticPr fontId="3" type="noConversion"/>
  </si>
  <si>
    <t>공     종</t>
    <phoneticPr fontId="3" type="noConversion"/>
  </si>
  <si>
    <t>규     격</t>
    <phoneticPr fontId="3" type="noConversion"/>
  </si>
  <si>
    <t>수     량</t>
    <phoneticPr fontId="3" type="noConversion"/>
  </si>
  <si>
    <t>비     고</t>
    <phoneticPr fontId="3" type="noConversion"/>
  </si>
  <si>
    <t>1.</t>
    <phoneticPr fontId="3" type="noConversion"/>
  </si>
  <si>
    <t>1)</t>
    <phoneticPr fontId="3" type="noConversion"/>
  </si>
  <si>
    <t>풍화암</t>
    <phoneticPr fontId="3" type="noConversion"/>
  </si>
  <si>
    <t>KWSP ⅢA-400x150x13.0</t>
    <phoneticPr fontId="3" type="noConversion"/>
  </si>
  <si>
    <t>본</t>
    <phoneticPr fontId="3" type="noConversion"/>
  </si>
  <si>
    <t>2)</t>
    <phoneticPr fontId="3" type="noConversion"/>
  </si>
  <si>
    <t>H-300X300X10X15</t>
    <phoneticPr fontId="3" type="noConversion"/>
  </si>
  <si>
    <t>띠장 우각부 연결</t>
    <phoneticPr fontId="3" type="noConversion"/>
  </si>
  <si>
    <t>띠장 우각부 해체</t>
    <phoneticPr fontId="3" type="noConversion"/>
  </si>
  <si>
    <t>L-75x75x9</t>
    <phoneticPr fontId="3" type="noConversion"/>
  </si>
  <si>
    <t>EA</t>
    <phoneticPr fontId="3" type="noConversion"/>
  </si>
  <si>
    <t>3)</t>
    <phoneticPr fontId="3" type="noConversion"/>
  </si>
  <si>
    <t>사보강재-띠장 연결</t>
    <phoneticPr fontId="3" type="noConversion"/>
  </si>
  <si>
    <t>사보강재-띠장 해체</t>
    <phoneticPr fontId="3" type="noConversion"/>
  </si>
  <si>
    <t>4)</t>
    <phoneticPr fontId="3" type="noConversion"/>
  </si>
  <si>
    <t>토   사</t>
    <phoneticPr fontId="3" type="noConversion"/>
  </si>
  <si>
    <t>연   암</t>
    <phoneticPr fontId="3" type="noConversion"/>
  </si>
  <si>
    <t>2.</t>
    <phoneticPr fontId="3" type="noConversion"/>
  </si>
  <si>
    <t>가시설용 강재구입 및 운반</t>
    <phoneticPr fontId="3" type="noConversion"/>
  </si>
  <si>
    <t>Ton</t>
    <phoneticPr fontId="3" type="noConversion"/>
  </si>
  <si>
    <t>3.</t>
    <phoneticPr fontId="3" type="noConversion"/>
  </si>
  <si>
    <t>주요자재 구입 및 운반</t>
    <phoneticPr fontId="3" type="noConversion"/>
  </si>
  <si>
    <t>M3</t>
    <phoneticPr fontId="3" type="noConversion"/>
  </si>
  <si>
    <t>6.</t>
    <phoneticPr fontId="3" type="noConversion"/>
  </si>
  <si>
    <t>:</t>
    <phoneticPr fontId="3" type="noConversion"/>
  </si>
  <si>
    <t>•</t>
    <phoneticPr fontId="3" type="noConversion"/>
  </si>
  <si>
    <t>◎ 사용강재</t>
    <phoneticPr fontId="3" type="noConversion"/>
  </si>
  <si>
    <t>m</t>
    <phoneticPr fontId="3" type="noConversion"/>
  </si>
  <si>
    <t>5.</t>
    <phoneticPr fontId="3" type="noConversion"/>
  </si>
  <si>
    <t>단위중량</t>
    <phoneticPr fontId="3" type="noConversion"/>
  </si>
  <si>
    <t>kg/m</t>
    <phoneticPr fontId="3" type="noConversion"/>
  </si>
  <si>
    <t>WALE</t>
    <phoneticPr fontId="3" type="noConversion"/>
  </si>
  <si>
    <t>①</t>
    <phoneticPr fontId="3" type="noConversion"/>
  </si>
  <si>
    <t>▶</t>
    <phoneticPr fontId="3" type="noConversion"/>
  </si>
  <si>
    <t>길이
(M/본)</t>
    <phoneticPr fontId="3" type="noConversion"/>
  </si>
  <si>
    <t>제작
본수</t>
    <phoneticPr fontId="3" type="noConversion"/>
  </si>
  <si>
    <t>단위길이당 제작본수 수량산출</t>
    <phoneticPr fontId="3" type="noConversion"/>
  </si>
  <si>
    <t>N</t>
    <phoneticPr fontId="3" type="noConversion"/>
  </si>
  <si>
    <t>L</t>
    <phoneticPr fontId="3" type="noConversion"/>
  </si>
  <si>
    <t>6~8M</t>
    <phoneticPr fontId="3" type="noConversion"/>
  </si>
  <si>
    <t>9~11M</t>
    <phoneticPr fontId="3" type="noConversion"/>
  </si>
  <si>
    <t>소요본수</t>
    <phoneticPr fontId="3" type="noConversion"/>
  </si>
  <si>
    <t>소요길이</t>
    <phoneticPr fontId="3" type="noConversion"/>
  </si>
  <si>
    <t>6 ~  8 M</t>
    <phoneticPr fontId="3" type="noConversion"/>
  </si>
  <si>
    <t>9 ~ 11 M</t>
    <phoneticPr fontId="3" type="noConversion"/>
  </si>
  <si>
    <t>합  계</t>
    <phoneticPr fontId="3" type="noConversion"/>
  </si>
  <si>
    <t>-</t>
    <phoneticPr fontId="3" type="noConversion"/>
  </si>
  <si>
    <t>Total</t>
    <phoneticPr fontId="3" type="noConversion"/>
  </si>
  <si>
    <t>4.</t>
    <phoneticPr fontId="3" type="noConversion"/>
  </si>
  <si>
    <t>토사</t>
    <phoneticPr fontId="3" type="noConversion"/>
  </si>
  <si>
    <t>연암</t>
    <phoneticPr fontId="3" type="noConversion"/>
  </si>
  <si>
    <t>개소</t>
    <phoneticPr fontId="3" type="noConversion"/>
  </si>
  <si>
    <t>합   계</t>
    <phoneticPr fontId="3" type="noConversion"/>
  </si>
  <si>
    <t>단위</t>
  </si>
  <si>
    <t>M</t>
  </si>
  <si>
    <t>M</t>
    <phoneticPr fontId="3" type="noConversion"/>
  </si>
  <si>
    <t>단위</t>
    <phoneticPr fontId="3" type="noConversion"/>
  </si>
  <si>
    <t>수   량</t>
    <phoneticPr fontId="3" type="noConversion"/>
  </si>
  <si>
    <t>산     출     근     거</t>
    <phoneticPr fontId="3" type="noConversion"/>
  </si>
  <si>
    <t>본수
(본/단)</t>
    <phoneticPr fontId="3" type="noConversion"/>
  </si>
  <si>
    <t>구     간</t>
    <phoneticPr fontId="3" type="noConversion"/>
  </si>
  <si>
    <t>단수
(단)</t>
    <phoneticPr fontId="3" type="noConversion"/>
  </si>
  <si>
    <t>소요길이
(M)</t>
    <phoneticPr fontId="3" type="noConversion"/>
  </si>
  <si>
    <t>=</t>
    <phoneticPr fontId="3" type="noConversion"/>
  </si>
  <si>
    <t>×</t>
    <phoneticPr fontId="3" type="noConversion"/>
  </si>
  <si>
    <t>Ton</t>
  </si>
  <si>
    <t>보걸이</t>
    <phoneticPr fontId="3" type="noConversion"/>
  </si>
  <si>
    <t>보통암</t>
    <phoneticPr fontId="3" type="noConversion"/>
  </si>
  <si>
    <t>계</t>
    <phoneticPr fontId="3" type="noConversion"/>
  </si>
  <si>
    <t>SHEET PILE</t>
    <phoneticPr fontId="3" type="noConversion"/>
  </si>
  <si>
    <t>본수</t>
    <phoneticPr fontId="3" type="noConversion"/>
  </si>
  <si>
    <t>▶ 10m 기준</t>
    <phoneticPr fontId="3" type="noConversion"/>
  </si>
  <si>
    <t>★</t>
    <phoneticPr fontId="3" type="noConversion"/>
  </si>
  <si>
    <t>▶ 설치길이와 동일</t>
    <phoneticPr fontId="3" type="noConversion"/>
  </si>
  <si>
    <t>SHEET PILE 인발</t>
    <phoneticPr fontId="3" type="noConversion"/>
  </si>
  <si>
    <t>▪ SHEET PILE 인발</t>
    <phoneticPr fontId="3" type="noConversion"/>
  </si>
  <si>
    <t>SHEET PILE 손료</t>
    <phoneticPr fontId="3" type="noConversion"/>
  </si>
  <si>
    <t>평균길이</t>
    <phoneticPr fontId="3" type="noConversion"/>
  </si>
  <si>
    <t>⑴ 가시설 집계수량</t>
    <phoneticPr fontId="3" type="noConversion"/>
  </si>
  <si>
    <t>GUIDE BEAM</t>
    <phoneticPr fontId="3" type="noConversion"/>
  </si>
  <si>
    <t>▪ SHEET PILE 손료</t>
    <phoneticPr fontId="3" type="noConversion"/>
  </si>
  <si>
    <t>H-300x300x10x15</t>
    <phoneticPr fontId="3" type="noConversion"/>
  </si>
  <si>
    <t>총 수 량</t>
    <phoneticPr fontId="3" type="noConversion"/>
  </si>
  <si>
    <t>M3</t>
    <phoneticPr fontId="3" type="noConversion"/>
  </si>
  <si>
    <t>▶ SHEET PILE.(KWSP ⅢA-400x150x13.0)</t>
    <phoneticPr fontId="3" type="noConversion"/>
  </si>
  <si>
    <t>6 ~ 8m</t>
    <phoneticPr fontId="3" type="noConversion"/>
  </si>
  <si>
    <t>PILE 제작</t>
    <phoneticPr fontId="3" type="noConversion"/>
  </si>
  <si>
    <t>가시설 평면도 참조</t>
    <phoneticPr fontId="3" type="noConversion"/>
  </si>
  <si>
    <t xml:space="preserve">쐐기 SHEET </t>
    <phoneticPr fontId="3" type="noConversion"/>
  </si>
  <si>
    <t>Jack 설치</t>
    <phoneticPr fontId="3" type="noConversion"/>
  </si>
  <si>
    <t>Jack 미설치</t>
    <phoneticPr fontId="3" type="noConversion"/>
  </si>
  <si>
    <t>이음기준:</t>
    <phoneticPr fontId="3" type="noConversion"/>
  </si>
  <si>
    <t>9 ~ 11m</t>
    <phoneticPr fontId="3" type="noConversion"/>
  </si>
  <si>
    <t>⑴ 가시설 집계수량</t>
    <phoneticPr fontId="3" type="noConversion"/>
  </si>
  <si>
    <t>버팀보+사보강재</t>
    <phoneticPr fontId="3" type="noConversion"/>
  </si>
  <si>
    <t>이음
(개소)</t>
    <phoneticPr fontId="3" type="noConversion"/>
  </si>
  <si>
    <t xml:space="preserve">CORNER SHEET </t>
    <phoneticPr fontId="3" type="noConversion"/>
  </si>
  <si>
    <t>지   층</t>
    <phoneticPr fontId="3" type="noConversion"/>
  </si>
  <si>
    <t>이음(개소)</t>
    <phoneticPr fontId="3" type="noConversion"/>
  </si>
  <si>
    <t>보걸이 설치 및 철거</t>
    <phoneticPr fontId="3" type="noConversion"/>
  </si>
  <si>
    <t>▪ SHEET PILE 이음</t>
    <phoneticPr fontId="3" type="noConversion"/>
  </si>
  <si>
    <t>CORNER SHEET PILE  총 제작 본수</t>
    <phoneticPr fontId="3" type="noConversion"/>
  </si>
  <si>
    <t>▪ CONER SHEE TPILE 제작</t>
    <phoneticPr fontId="3" type="noConversion"/>
  </si>
  <si>
    <t xml:space="preserve">▶ SHEET PILE.(KWSP ⅢA-400x150x13.0) </t>
    <phoneticPr fontId="3" type="noConversion"/>
  </si>
  <si>
    <t>(30본당 1본)</t>
    <phoneticPr fontId="3" type="noConversion"/>
  </si>
  <si>
    <t>쐐기 SHEET PILE 제작 본수</t>
    <phoneticPr fontId="3" type="noConversion"/>
  </si>
  <si>
    <t>/</t>
    <phoneticPr fontId="46" type="noConversion"/>
  </si>
  <si>
    <t>▪ 쐐기 SHEE TPILE 제작</t>
    <phoneticPr fontId="3" type="noConversion"/>
  </si>
  <si>
    <t>이동 및 설치</t>
    <phoneticPr fontId="3" type="noConversion"/>
  </si>
  <si>
    <t>GUIDE BEAM 이동 및 설치</t>
    <phoneticPr fontId="3" type="noConversion"/>
  </si>
  <si>
    <t>▪ GUIDE BEAM 이동 및 설치</t>
    <phoneticPr fontId="3" type="noConversion"/>
  </si>
  <si>
    <t>H-300×300×10×15</t>
    <phoneticPr fontId="3" type="noConversion"/>
  </si>
  <si>
    <t>이음 및 절단</t>
    <phoneticPr fontId="3" type="noConversion"/>
  </si>
  <si>
    <t>H-형강      (손율15%)</t>
    <phoneticPr fontId="3" type="noConversion"/>
  </si>
  <si>
    <t>SHEET PILE  평균길이</t>
    <phoneticPr fontId="3" type="noConversion"/>
  </si>
  <si>
    <t>파일건입 및 항타</t>
    <phoneticPr fontId="3" type="noConversion"/>
  </si>
  <si>
    <t>파일인발</t>
    <phoneticPr fontId="3" type="noConversion"/>
  </si>
  <si>
    <t>토류판</t>
    <phoneticPr fontId="3" type="noConversion"/>
  </si>
  <si>
    <t>M2</t>
    <phoneticPr fontId="3" type="noConversion"/>
  </si>
  <si>
    <t>SIDE PILE</t>
    <phoneticPr fontId="3" type="noConversion"/>
  </si>
  <si>
    <t>파일천공</t>
    <phoneticPr fontId="3" type="noConversion"/>
  </si>
  <si>
    <t xml:space="preserve">PILE 천공길이 </t>
    <phoneticPr fontId="3" type="noConversion"/>
  </si>
  <si>
    <t>토   사 천공</t>
    <phoneticPr fontId="3" type="noConversion"/>
  </si>
  <si>
    <t>풍화암 천공</t>
    <phoneticPr fontId="3" type="noConversion"/>
  </si>
  <si>
    <t>연   암 천공</t>
    <phoneticPr fontId="3" type="noConversion"/>
  </si>
  <si>
    <t>보통암 천공</t>
    <phoneticPr fontId="3" type="noConversion"/>
  </si>
  <si>
    <t>H-PILE</t>
    <phoneticPr fontId="3" type="noConversion"/>
  </si>
  <si>
    <t>SIDE PILE 건입/항타</t>
    <phoneticPr fontId="3" type="noConversion"/>
  </si>
  <si>
    <t>H-PILE 인발</t>
    <phoneticPr fontId="3" type="noConversion"/>
  </si>
  <si>
    <t>Side Pile 구간</t>
    <phoneticPr fontId="3" type="noConversion"/>
  </si>
  <si>
    <t>(</t>
    <phoneticPr fontId="3" type="noConversion"/>
  </si>
  <si>
    <t>)</t>
    <phoneticPr fontId="3" type="noConversion"/>
  </si>
  <si>
    <t>▪ H-PILE 인발</t>
    <phoneticPr fontId="3" type="noConversion"/>
  </si>
  <si>
    <t>H-PILE 손료</t>
    <phoneticPr fontId="3" type="noConversion"/>
  </si>
  <si>
    <t>☜ 파일연결 기준:</t>
    <phoneticPr fontId="3" type="noConversion"/>
  </si>
  <si>
    <t>띠장</t>
    <phoneticPr fontId="3" type="noConversion"/>
  </si>
  <si>
    <t>추진공사</t>
    <phoneticPr fontId="3" type="noConversion"/>
  </si>
  <si>
    <t>강관</t>
    <phoneticPr fontId="3" type="noConversion"/>
  </si>
  <si>
    <t>추진대</t>
    <phoneticPr fontId="3" type="noConversion"/>
  </si>
  <si>
    <t>장비조립 및 해체</t>
    <phoneticPr fontId="3" type="noConversion"/>
  </si>
  <si>
    <t>▪ 장비조립 및 해체</t>
    <phoneticPr fontId="3" type="noConversion"/>
  </si>
  <si>
    <t>강관내 토공</t>
    <phoneticPr fontId="3" type="noConversion"/>
  </si>
  <si>
    <t>,</t>
    <phoneticPr fontId="3" type="noConversion"/>
  </si>
  <si>
    <t>연장</t>
    <phoneticPr fontId="3" type="noConversion"/>
  </si>
  <si>
    <t>㎡</t>
    <phoneticPr fontId="3" type="noConversion"/>
  </si>
  <si>
    <t>추진대 제작 및 설치</t>
    <phoneticPr fontId="3" type="noConversion"/>
  </si>
  <si>
    <t>▶ H-300X300X10X15</t>
    <phoneticPr fontId="3" type="noConversion"/>
  </si>
  <si>
    <t>추진대수량</t>
    <phoneticPr fontId="3" type="noConversion"/>
  </si>
  <si>
    <t>내관</t>
    <phoneticPr fontId="3" type="noConversion"/>
  </si>
  <si>
    <t>×</t>
  </si>
  <si>
    <t>▪ [D400] SIDEPILE 천공   수</t>
    <phoneticPr fontId="3" type="noConversion"/>
  </si>
  <si>
    <t>▪ [D400] SIDEPILE 천공길이</t>
    <phoneticPr fontId="3" type="noConversion"/>
  </si>
  <si>
    <t>[D400]</t>
    <phoneticPr fontId="3" type="noConversion"/>
  </si>
  <si>
    <t>☜ 추진구 시공구간</t>
    <phoneticPr fontId="3" type="noConversion"/>
  </si>
  <si>
    <t>천공길이</t>
    <phoneticPr fontId="3" type="noConversion"/>
  </si>
  <si>
    <t>강재길이</t>
    <phoneticPr fontId="3" type="noConversion"/>
  </si>
  <si>
    <t>강재수량</t>
    <phoneticPr fontId="3" type="noConversion"/>
  </si>
  <si>
    <t>추진구</t>
    <phoneticPr fontId="3" type="noConversion"/>
  </si>
  <si>
    <t>도달구</t>
    <phoneticPr fontId="3" type="noConversion"/>
  </si>
  <si>
    <t>높이</t>
    <phoneticPr fontId="3" type="noConversion"/>
  </si>
  <si>
    <t>길이</t>
    <phoneticPr fontId="3" type="noConversion"/>
  </si>
  <si>
    <t>폭</t>
    <phoneticPr fontId="3" type="noConversion"/>
  </si>
  <si>
    <t>수량</t>
    <phoneticPr fontId="3" type="noConversion"/>
  </si>
  <si>
    <t xml:space="preserve">강관          </t>
    <phoneticPr fontId="3" type="noConversion"/>
  </si>
  <si>
    <t>▶ SIDE PILE 천공표 참고.(H-300X300X10X15)</t>
    <phoneticPr fontId="3" type="noConversion"/>
  </si>
  <si>
    <t>▶ SIDE PILE.(H-300X300X10X15)</t>
    <phoneticPr fontId="3" type="noConversion"/>
  </si>
  <si>
    <t>(H-300X300X10X15)</t>
    <phoneticPr fontId="3" type="noConversion"/>
  </si>
  <si>
    <t>건품 19-4.강관압입추진공</t>
    <phoneticPr fontId="3" type="noConversion"/>
  </si>
  <si>
    <t>터파기</t>
    <phoneticPr fontId="3" type="noConversion"/>
  </si>
  <si>
    <t>H-PILE 구간</t>
    <phoneticPr fontId="3" type="noConversion"/>
  </si>
  <si>
    <t>C.I.P 구간</t>
    <phoneticPr fontId="3" type="noConversion"/>
  </si>
  <si>
    <t>▪ H-300X300X10X15</t>
    <phoneticPr fontId="3" type="noConversion"/>
  </si>
  <si>
    <t>•</t>
  </si>
  <si>
    <t>▪ H-300x300x10x15</t>
    <phoneticPr fontId="3" type="noConversion"/>
  </si>
  <si>
    <t>가시설 평면도, 단면도 참조</t>
    <phoneticPr fontId="3" type="noConversion"/>
  </si>
  <si>
    <t>▪ 띠장(WALE) 우각부 연결 (H-300x300)</t>
    <phoneticPr fontId="3" type="noConversion"/>
  </si>
  <si>
    <t>띠장 손료</t>
    <phoneticPr fontId="3" type="noConversion"/>
  </si>
  <si>
    <t>철거길이</t>
    <phoneticPr fontId="3" type="noConversion"/>
  </si>
  <si>
    <t>철거수량</t>
    <phoneticPr fontId="3" type="noConversion"/>
  </si>
  <si>
    <t>▪ 보걸이</t>
    <phoneticPr fontId="3" type="noConversion"/>
  </si>
  <si>
    <t>MAIN STRUT</t>
    <phoneticPr fontId="3" type="noConversion"/>
  </si>
  <si>
    <t xml:space="preserve">2) </t>
    <phoneticPr fontId="3" type="noConversion"/>
  </si>
  <si>
    <t>CORNER STRUT</t>
    <phoneticPr fontId="3" type="noConversion"/>
  </si>
  <si>
    <t>▪ 버  팀  보   총  본  수</t>
    <phoneticPr fontId="3" type="noConversion"/>
  </si>
  <si>
    <t>▪ 버 팀 보   설 치 길 이</t>
    <phoneticPr fontId="3" type="noConversion"/>
  </si>
  <si>
    <t>▪ 사 보 강 재   총 본 수</t>
    <phoneticPr fontId="3" type="noConversion"/>
  </si>
  <si>
    <t>▪ 사 보 강 재  설치길이</t>
    <phoneticPr fontId="3" type="noConversion"/>
  </si>
  <si>
    <t>▪ JACK 설   치</t>
    <phoneticPr fontId="3" type="noConversion"/>
  </si>
  <si>
    <t>▪ JACK 미설치</t>
    <phoneticPr fontId="3" type="noConversion"/>
  </si>
  <si>
    <t>손료</t>
    <phoneticPr fontId="3" type="noConversion"/>
  </si>
  <si>
    <t xml:space="preserve">단위중량 </t>
    <phoneticPr fontId="3" type="noConversion"/>
  </si>
  <si>
    <t>파일천공
(D400)</t>
    <phoneticPr fontId="3" type="noConversion"/>
  </si>
  <si>
    <t>⑵ 강재손료</t>
    <phoneticPr fontId="3" type="noConversion"/>
  </si>
  <si>
    <t>토사천공</t>
    <phoneticPr fontId="3" type="noConversion"/>
  </si>
  <si>
    <t>풍화암천공</t>
    <phoneticPr fontId="3" type="noConversion"/>
  </si>
  <si>
    <t>연암천공</t>
    <phoneticPr fontId="3" type="noConversion"/>
  </si>
  <si>
    <t>천공후 항타</t>
    <phoneticPr fontId="3" type="noConversion"/>
  </si>
  <si>
    <t>인발</t>
    <phoneticPr fontId="3" type="noConversion"/>
  </si>
  <si>
    <t>띠장공사</t>
    <phoneticPr fontId="3" type="noConversion"/>
  </si>
  <si>
    <t>보걸이설치 및 철거</t>
    <phoneticPr fontId="3" type="noConversion"/>
  </si>
  <si>
    <t>STRUT 공사</t>
    <phoneticPr fontId="3" type="noConversion"/>
  </si>
  <si>
    <t>H-300X300X10X15(3~5m)</t>
    <phoneticPr fontId="3" type="noConversion"/>
  </si>
  <si>
    <t>H-300X300X10X15(6~8m)</t>
    <phoneticPr fontId="3" type="noConversion"/>
  </si>
  <si>
    <t>H-300X300X10X15(9~11m)</t>
    <phoneticPr fontId="3" type="noConversion"/>
  </si>
  <si>
    <t>H-300X300X10X15(Jack설치)</t>
    <phoneticPr fontId="3" type="noConversion"/>
  </si>
  <si>
    <t>H-300X300X10X15(Jack미설치)</t>
    <phoneticPr fontId="3" type="noConversion"/>
  </si>
  <si>
    <t>1본당 길이 × 단수</t>
    <phoneticPr fontId="3" type="noConversion"/>
  </si>
  <si>
    <r>
      <t>m</t>
    </r>
    <r>
      <rPr>
        <vertAlign val="superscript"/>
        <sz val="9"/>
        <rFont val="맑은 고딕"/>
        <family val="3"/>
        <charset val="129"/>
      </rPr>
      <t>3</t>
    </r>
    <phoneticPr fontId="3" type="noConversion"/>
  </si>
  <si>
    <t>&lt; 가시설공사 집계표 &gt;</t>
    <phoneticPr fontId="3" type="noConversion"/>
  </si>
  <si>
    <t>추A2</t>
  </si>
  <si>
    <t>추A3</t>
  </si>
  <si>
    <t>추A4</t>
  </si>
  <si>
    <t>추A5</t>
  </si>
  <si>
    <t>추A6</t>
  </si>
  <si>
    <t>추A7</t>
  </si>
  <si>
    <t>추A8</t>
  </si>
  <si>
    <t>추A9</t>
  </si>
  <si>
    <t>추A10</t>
  </si>
  <si>
    <t>추A11</t>
  </si>
  <si>
    <t>추A12</t>
  </si>
  <si>
    <t>추A13</t>
  </si>
  <si>
    <t>추A14</t>
  </si>
  <si>
    <t>추A15</t>
  </si>
  <si>
    <t>추A16</t>
  </si>
  <si>
    <t>추A17</t>
  </si>
  <si>
    <t>도A2</t>
  </si>
  <si>
    <t>도A3</t>
  </si>
  <si>
    <t>도A4</t>
  </si>
  <si>
    <t>도A5</t>
  </si>
  <si>
    <t>도A6</t>
  </si>
  <si>
    <t>도A7</t>
  </si>
  <si>
    <t>도A8</t>
  </si>
  <si>
    <t>추진구</t>
    <phoneticPr fontId="3" type="noConversion"/>
  </si>
  <si>
    <t>:</t>
    <phoneticPr fontId="3" type="noConversion"/>
  </si>
  <si>
    <t>▪ 되메우기량</t>
    <phoneticPr fontId="3" type="noConversion"/>
  </si>
  <si>
    <t>도달구 구간</t>
    <phoneticPr fontId="3" type="noConversion"/>
  </si>
  <si>
    <t>추진구 구간</t>
    <phoneticPr fontId="3" type="noConversion"/>
  </si>
  <si>
    <t>=</t>
    <phoneticPr fontId="3" type="noConversion"/>
  </si>
  <si>
    <t>•</t>
    <phoneticPr fontId="3" type="noConversion"/>
  </si>
  <si>
    <t>:</t>
    <phoneticPr fontId="3" type="noConversion"/>
  </si>
  <si>
    <t>▪ TIMBER</t>
    <phoneticPr fontId="3" type="noConversion"/>
  </si>
  <si>
    <t>1)</t>
    <phoneticPr fontId="3" type="noConversion"/>
  </si>
  <si>
    <t>토공</t>
    <phoneticPr fontId="3" type="noConversion"/>
  </si>
  <si>
    <t>터파기</t>
    <phoneticPr fontId="3" type="noConversion"/>
  </si>
  <si>
    <t>되메우기</t>
    <phoneticPr fontId="3" type="noConversion"/>
  </si>
  <si>
    <t>5)</t>
    <phoneticPr fontId="3" type="noConversion"/>
  </si>
  <si>
    <t>KWSP ⅢA-400x150x13.0</t>
    <phoneticPr fontId="3" type="noConversion"/>
  </si>
  <si>
    <t>&lt; 가시설공사 집계표 &gt;</t>
    <phoneticPr fontId="3" type="noConversion"/>
  </si>
  <si>
    <t>⑴ 가시설 집계수량</t>
    <phoneticPr fontId="3" type="noConversion"/>
  </si>
  <si>
    <t>공     종</t>
    <phoneticPr fontId="3" type="noConversion"/>
  </si>
  <si>
    <t>규     격</t>
    <phoneticPr fontId="3" type="noConversion"/>
  </si>
  <si>
    <t>단위</t>
    <phoneticPr fontId="3" type="noConversion"/>
  </si>
  <si>
    <t>수   량</t>
    <phoneticPr fontId="3" type="noConversion"/>
  </si>
  <si>
    <t>비     고</t>
    <phoneticPr fontId="3" type="noConversion"/>
  </si>
  <si>
    <t>토   사</t>
    <phoneticPr fontId="3" type="noConversion"/>
  </si>
  <si>
    <t>M</t>
    <phoneticPr fontId="3" type="noConversion"/>
  </si>
  <si>
    <t>풍화암</t>
    <phoneticPr fontId="3" type="noConversion"/>
  </si>
  <si>
    <t>연   암</t>
    <phoneticPr fontId="3" type="noConversion"/>
  </si>
  <si>
    <t>본</t>
    <phoneticPr fontId="3" type="noConversion"/>
  </si>
  <si>
    <t>개소</t>
    <phoneticPr fontId="3" type="noConversion"/>
  </si>
  <si>
    <t>Guide Beam 이동 및 설치</t>
    <phoneticPr fontId="3" type="noConversion"/>
  </si>
  <si>
    <t>SET</t>
    <phoneticPr fontId="3" type="noConversion"/>
  </si>
  <si>
    <t>⑵ 강재손료</t>
    <phoneticPr fontId="3" type="noConversion"/>
  </si>
  <si>
    <t>설치연장.(H-300X300X10X15)</t>
    <phoneticPr fontId="3" type="noConversion"/>
  </si>
  <si>
    <t>추진구</t>
    <phoneticPr fontId="3" type="noConversion"/>
  </si>
  <si>
    <t>☜ 도달구 A 시공구간</t>
    <phoneticPr fontId="3" type="noConversion"/>
  </si>
  <si>
    <t>추진공</t>
    <phoneticPr fontId="3" type="noConversion"/>
  </si>
  <si>
    <t>◎ 위치 2개소</t>
    <phoneticPr fontId="3" type="noConversion"/>
  </si>
  <si>
    <t>도달구</t>
    <phoneticPr fontId="3" type="noConversion"/>
  </si>
  <si>
    <t>SHEET PILE 항타</t>
    <phoneticPr fontId="3" type="noConversion"/>
  </si>
  <si>
    <t>길이</t>
    <phoneticPr fontId="3" type="noConversion"/>
  </si>
  <si>
    <t>도달구</t>
    <phoneticPr fontId="3" type="noConversion"/>
  </si>
  <si>
    <t>도달구</t>
    <phoneticPr fontId="3" type="noConversion"/>
  </si>
  <si>
    <t>☜ 도달구 시공구간</t>
    <phoneticPr fontId="3" type="noConversion"/>
  </si>
  <si>
    <t>3)</t>
  </si>
  <si>
    <t>4)</t>
  </si>
  <si>
    <t>H-PILE 항타</t>
    <phoneticPr fontId="3" type="noConversion"/>
  </si>
  <si>
    <t>▪ H-PILE 항타</t>
    <phoneticPr fontId="3" type="noConversion"/>
  </si>
  <si>
    <r>
      <t>SIDE PILE 천공 집계표</t>
    </r>
    <r>
      <rPr>
        <b/>
        <sz val="9"/>
        <rFont val="돋움"/>
        <family val="3"/>
        <charset val="129"/>
      </rPr>
      <t/>
    </r>
    <phoneticPr fontId="3" type="noConversion"/>
  </si>
  <si>
    <t>PILE</t>
    <phoneticPr fontId="3" type="noConversion"/>
  </si>
  <si>
    <t>C.T.C</t>
    <phoneticPr fontId="3" type="noConversion"/>
  </si>
  <si>
    <t>거리</t>
    <phoneticPr fontId="3" type="noConversion"/>
  </si>
  <si>
    <t>노출구간</t>
    <phoneticPr fontId="3" type="noConversion"/>
  </si>
  <si>
    <t>연결</t>
    <phoneticPr fontId="3" type="noConversion"/>
  </si>
  <si>
    <t>CASING</t>
    <phoneticPr fontId="3" type="noConversion"/>
  </si>
  <si>
    <t>No.</t>
    <phoneticPr fontId="3" type="noConversion"/>
  </si>
  <si>
    <t>(m)</t>
    <phoneticPr fontId="3" type="noConversion"/>
  </si>
  <si>
    <t>토   사</t>
    <phoneticPr fontId="3" type="noConversion"/>
  </si>
  <si>
    <t>풍화암</t>
    <phoneticPr fontId="3" type="noConversion"/>
  </si>
  <si>
    <t>연  암</t>
    <phoneticPr fontId="3" type="noConversion"/>
  </si>
  <si>
    <t>보통암</t>
    <phoneticPr fontId="3" type="noConversion"/>
  </si>
  <si>
    <t>계</t>
    <phoneticPr fontId="3" type="noConversion"/>
  </si>
  <si>
    <t>(개소)</t>
    <phoneticPr fontId="3" type="noConversion"/>
  </si>
  <si>
    <t>추A1</t>
    <phoneticPr fontId="3" type="noConversion"/>
  </si>
  <si>
    <t>도A1</t>
    <phoneticPr fontId="3" type="noConversion"/>
  </si>
  <si>
    <t>H-PILE공사</t>
    <phoneticPr fontId="3" type="noConversion"/>
  </si>
  <si>
    <t>1-2. H-PILE공</t>
    <phoneticPr fontId="3" type="noConversion"/>
  </si>
  <si>
    <t xml:space="preserve"> </t>
    <phoneticPr fontId="3" type="noConversion"/>
  </si>
  <si>
    <t>1-2. H-PILE 공사</t>
    <phoneticPr fontId="3" type="noConversion"/>
  </si>
  <si>
    <t>1-1. 토공</t>
    <phoneticPr fontId="3" type="noConversion"/>
  </si>
  <si>
    <t>=(</t>
    <phoneticPr fontId="3" type="noConversion"/>
  </si>
  <si>
    <t>)+(</t>
    <phoneticPr fontId="3" type="noConversion"/>
  </si>
  <si>
    <t>)x</t>
    <phoneticPr fontId="3" type="noConversion"/>
  </si>
  <si>
    <t>추진구</t>
    <phoneticPr fontId="3" type="noConversion"/>
  </si>
  <si>
    <t>도달구</t>
    <phoneticPr fontId="3" type="noConversion"/>
  </si>
  <si>
    <t>)×</t>
    <phoneticPr fontId="3" type="noConversion"/>
  </si>
  <si>
    <t>:(</t>
    <phoneticPr fontId="3" type="noConversion"/>
  </si>
  <si>
    <t>+</t>
    <phoneticPr fontId="3" type="noConversion"/>
  </si>
  <si>
    <r>
      <t>m</t>
    </r>
    <r>
      <rPr>
        <vertAlign val="superscript"/>
        <sz val="9"/>
        <rFont val="맑은 고딕"/>
        <family val="3"/>
        <charset val="129"/>
      </rPr>
      <t>2</t>
    </r>
  </si>
  <si>
    <r>
      <t>m</t>
    </r>
    <r>
      <rPr>
        <vertAlign val="superscript"/>
        <sz val="9"/>
        <rFont val="맑은 고딕"/>
        <family val="3"/>
        <charset val="129"/>
      </rPr>
      <t>2</t>
    </r>
    <phoneticPr fontId="3" type="noConversion"/>
  </si>
  <si>
    <t>도달구</t>
    <phoneticPr fontId="3" type="noConversion"/>
  </si>
  <si>
    <t>강관 접합</t>
  </si>
  <si>
    <t>내관부설용레일설치</t>
  </si>
  <si>
    <t>강관내 토공</t>
  </si>
  <si>
    <t>추진대 제작 및 설치</t>
  </si>
  <si>
    <t>몰탈채움파이프 설치</t>
  </si>
  <si>
    <t>추진관단부 강판설치</t>
  </si>
  <si>
    <t>M3</t>
  </si>
  <si>
    <t>일</t>
  </si>
  <si>
    <t>회</t>
  </si>
  <si>
    <t>개소</t>
  </si>
  <si>
    <t>회</t>
    <phoneticPr fontId="3" type="noConversion"/>
  </si>
  <si>
    <t>모르터</t>
    <phoneticPr fontId="3" type="noConversion"/>
  </si>
  <si>
    <t>(25본당 1SET)</t>
    <phoneticPr fontId="3" type="noConversion"/>
  </si>
  <si>
    <t>▪ GUIDE BEAM 설치(25본당 1SET)</t>
    <phoneticPr fontId="3" type="noConversion"/>
  </si>
  <si>
    <t>강관내 토공</t>
    <phoneticPr fontId="3" type="noConversion"/>
  </si>
  <si>
    <t>강관압입 장비조립 및 해체</t>
  </si>
  <si>
    <t>일</t>
    <phoneticPr fontId="3" type="noConversion"/>
  </si>
  <si>
    <t>전등 설치 및 철거</t>
    <phoneticPr fontId="3" type="noConversion"/>
  </si>
  <si>
    <t>강관 접합</t>
    <phoneticPr fontId="3" type="noConversion"/>
  </si>
  <si>
    <t>강관 부설</t>
    <phoneticPr fontId="3" type="noConversion"/>
  </si>
  <si>
    <t>내관부설용 레일설치</t>
    <phoneticPr fontId="3" type="noConversion"/>
  </si>
  <si>
    <t>몰탈채움파이프 설치</t>
    <phoneticPr fontId="3" type="noConversion"/>
  </si>
  <si>
    <t>추진관단부 강판설치</t>
    <phoneticPr fontId="3" type="noConversion"/>
  </si>
  <si>
    <t>추진관내 몰탈채움</t>
    <phoneticPr fontId="3" type="noConversion"/>
  </si>
  <si>
    <t>합판거푸집</t>
    <phoneticPr fontId="3" type="noConversion"/>
  </si>
  <si>
    <t>레미콘타설</t>
    <phoneticPr fontId="3" type="noConversion"/>
  </si>
  <si>
    <t>무근콘크리트 깨기</t>
    <phoneticPr fontId="3" type="noConversion"/>
  </si>
  <si>
    <t>⑵ 주요자재</t>
    <phoneticPr fontId="3" type="noConversion"/>
  </si>
  <si>
    <t>레 미 콘</t>
    <phoneticPr fontId="3" type="noConversion"/>
  </si>
  <si>
    <t>25-21-12</t>
    <phoneticPr fontId="3" type="noConversion"/>
  </si>
  <si>
    <t>모르터</t>
    <phoneticPr fontId="3" type="noConversion"/>
  </si>
  <si>
    <t>⑶ 강관자재</t>
    <phoneticPr fontId="3" type="noConversion"/>
  </si>
  <si>
    <t>강  관</t>
    <phoneticPr fontId="3" type="noConversion"/>
  </si>
  <si>
    <t>강관내토공</t>
    <phoneticPr fontId="3" type="noConversion"/>
  </si>
  <si>
    <t>▪ 강관내 토공</t>
    <phoneticPr fontId="3" type="noConversion"/>
  </si>
  <si>
    <t>▪ 추진대 제작 및 설치</t>
    <phoneticPr fontId="3" type="noConversion"/>
  </si>
  <si>
    <t xml:space="preserve">▪ H-300x300x10x15 </t>
    <phoneticPr fontId="3" type="noConversion"/>
  </si>
  <si>
    <t>▪ 강관압입</t>
    <phoneticPr fontId="3" type="noConversion"/>
  </si>
  <si>
    <t>전등설치 및 철거</t>
    <phoneticPr fontId="3" type="noConversion"/>
  </si>
  <si>
    <t>▪ 전등설치 및 철거</t>
    <phoneticPr fontId="3" type="noConversion"/>
  </si>
  <si>
    <t>이음길이</t>
    <phoneticPr fontId="3" type="noConversion"/>
  </si>
  <si>
    <t>접합</t>
    <phoneticPr fontId="3" type="noConversion"/>
  </si>
  <si>
    <t>／</t>
    <phoneticPr fontId="3" type="noConversion"/>
  </si>
  <si>
    <t>▪ 강관 접합</t>
    <phoneticPr fontId="3" type="noConversion"/>
  </si>
  <si>
    <t>7.</t>
    <phoneticPr fontId="3" type="noConversion"/>
  </si>
  <si>
    <t>부설</t>
    <phoneticPr fontId="3" type="noConversion"/>
  </si>
  <si>
    <t>▪ 강관 부설</t>
    <phoneticPr fontId="3" type="noConversion"/>
  </si>
  <si>
    <t>8.</t>
    <phoneticPr fontId="3" type="noConversion"/>
  </si>
  <si>
    <t>9.</t>
    <phoneticPr fontId="3" type="noConversion"/>
  </si>
  <si>
    <t>▶ L-75X75X6</t>
    <phoneticPr fontId="3" type="noConversion"/>
  </si>
  <si>
    <r>
      <t>C = √(8h × D1/2 - 4h</t>
    </r>
    <r>
      <rPr>
        <vertAlign val="superscript"/>
        <sz val="9"/>
        <rFont val="맑은 고딕"/>
        <family val="3"/>
        <charset val="129"/>
      </rPr>
      <t>2</t>
    </r>
    <r>
      <rPr>
        <sz val="9"/>
        <rFont val="맑은 고딕"/>
        <family val="3"/>
        <charset val="129"/>
      </rPr>
      <t>)</t>
    </r>
    <phoneticPr fontId="3" type="noConversion"/>
  </si>
  <si>
    <r>
      <t>h' = h - {D1/2 - √((D1/2)</t>
    </r>
    <r>
      <rPr>
        <vertAlign val="superscript"/>
        <sz val="9"/>
        <rFont val="맑은 고딕"/>
        <family val="3"/>
        <charset val="129"/>
      </rPr>
      <t>2</t>
    </r>
    <r>
      <rPr>
        <sz val="9"/>
        <rFont val="맑은 고딕"/>
        <family val="3"/>
        <charset val="129"/>
      </rPr>
      <t xml:space="preserve"> - (C/4)</t>
    </r>
    <r>
      <rPr>
        <vertAlign val="superscript"/>
        <sz val="9"/>
        <rFont val="맑은 고딕"/>
        <family val="3"/>
        <charset val="129"/>
      </rPr>
      <t>2</t>
    </r>
    <r>
      <rPr>
        <sz val="9"/>
        <rFont val="맑은 고딕"/>
        <family val="3"/>
        <charset val="129"/>
      </rPr>
      <t>)}</t>
    </r>
    <phoneticPr fontId="3" type="noConversion"/>
  </si>
  <si>
    <t>2m간격으로 설치</t>
    <phoneticPr fontId="3" type="noConversion"/>
  </si>
  <si>
    <t>외관</t>
    <phoneticPr fontId="3" type="noConversion"/>
  </si>
  <si>
    <t>h</t>
    <phoneticPr fontId="3" type="noConversion"/>
  </si>
  <si>
    <t>C</t>
    <phoneticPr fontId="3" type="noConversion"/>
  </si>
  <si>
    <t>h'</t>
    <phoneticPr fontId="3" type="noConversion"/>
  </si>
  <si>
    <t>횡방향</t>
    <phoneticPr fontId="3" type="noConversion"/>
  </si>
  <si>
    <t>종방향</t>
    <phoneticPr fontId="3" type="noConversion"/>
  </si>
  <si>
    <t>M당총소요량</t>
    <phoneticPr fontId="3" type="noConversion"/>
  </si>
  <si>
    <t>비고</t>
    <phoneticPr fontId="3" type="noConversion"/>
  </si>
  <si>
    <t>(D1)</t>
    <phoneticPr fontId="3" type="noConversion"/>
  </si>
  <si>
    <t>(D2)</t>
    <phoneticPr fontId="3" type="noConversion"/>
  </si>
  <si>
    <t>(kg/m)</t>
    <phoneticPr fontId="3" type="noConversion"/>
  </si>
  <si>
    <t>(kg)</t>
    <phoneticPr fontId="3" type="noConversion"/>
  </si>
  <si>
    <t>레일설치</t>
    <phoneticPr fontId="3" type="noConversion"/>
  </si>
  <si>
    <t>▪ 레일설치</t>
    <phoneticPr fontId="3" type="noConversion"/>
  </si>
  <si>
    <t>▪ L-75x75x6</t>
    <phoneticPr fontId="3" type="noConversion"/>
  </si>
  <si>
    <t>▪ 몰탈채움파이프 설치</t>
    <phoneticPr fontId="3" type="noConversion"/>
  </si>
  <si>
    <t>▶ T=10mm</t>
    <phoneticPr fontId="3" type="noConversion"/>
  </si>
  <si>
    <t>▪ 추진관단부 강판설치</t>
    <phoneticPr fontId="3" type="noConversion"/>
  </si>
  <si>
    <t>▶ 몰탈채움 (1:3)</t>
    <phoneticPr fontId="3" type="noConversion"/>
  </si>
  <si>
    <t>{ (D1² × π) / 4 - (D2² × π) / 4) }</t>
    <phoneticPr fontId="3" type="noConversion"/>
  </si>
  <si>
    <t>▪ 몰탈채움</t>
    <phoneticPr fontId="3" type="noConversion"/>
  </si>
  <si>
    <t>▶ 25-21-12</t>
    <phoneticPr fontId="3" type="noConversion"/>
  </si>
  <si>
    <t>세로</t>
    <phoneticPr fontId="3" type="noConversion"/>
  </si>
  <si>
    <t>▪ 합판거푸집</t>
    <phoneticPr fontId="3" type="noConversion"/>
  </si>
  <si>
    <t>레미콘 타설</t>
    <phoneticPr fontId="3" type="noConversion"/>
  </si>
  <si>
    <t>반력벽</t>
    <phoneticPr fontId="3" type="noConversion"/>
  </si>
  <si>
    <t>바닥기초</t>
    <phoneticPr fontId="3" type="noConversion"/>
  </si>
  <si>
    <t>가로</t>
    <phoneticPr fontId="3" type="noConversion"/>
  </si>
  <si>
    <t>▪ 레미콘 타설</t>
    <phoneticPr fontId="3" type="noConversion"/>
  </si>
  <si>
    <t>▪ 무근콘크리트 깨기</t>
    <phoneticPr fontId="3" type="noConversion"/>
  </si>
  <si>
    <t>강관압입 장비조립 및 해체</t>
    <phoneticPr fontId="3" type="noConversion"/>
  </si>
  <si>
    <t>전등 설치 및 철거</t>
    <phoneticPr fontId="3" type="noConversion"/>
  </si>
  <si>
    <t>추진관내 몰탈채움</t>
    <phoneticPr fontId="3" type="noConversion"/>
  </si>
  <si>
    <t>레미콘 타설</t>
    <phoneticPr fontId="3" type="noConversion"/>
  </si>
  <si>
    <t>무근콘크리트 깨기</t>
    <phoneticPr fontId="3" type="noConversion"/>
  </si>
  <si>
    <t>레 미 콘</t>
    <phoneticPr fontId="3" type="noConversion"/>
  </si>
  <si>
    <t>본수
(본/단)</t>
    <phoneticPr fontId="3" type="noConversion"/>
  </si>
  <si>
    <t>7.</t>
    <phoneticPr fontId="3" type="noConversion"/>
  </si>
  <si>
    <t>SHEET PILE</t>
    <phoneticPr fontId="3" type="noConversion"/>
  </si>
  <si>
    <t>▶ SHEET PILE.(KWSP ⅢA-400x150x13.0)</t>
    <phoneticPr fontId="3" type="noConversion"/>
  </si>
  <si>
    <t>사장 및 고재</t>
    <phoneticPr fontId="3" type="noConversion"/>
  </si>
  <si>
    <t>•</t>
    <phoneticPr fontId="3" type="noConversion"/>
  </si>
  <si>
    <t>단위중량</t>
    <phoneticPr fontId="3" type="noConversion"/>
  </si>
  <si>
    <t>:</t>
    <phoneticPr fontId="3" type="noConversion"/>
  </si>
  <si>
    <t>kg/m</t>
    <phoneticPr fontId="3" type="noConversion"/>
  </si>
  <si>
    <t>사장길이</t>
    <phoneticPr fontId="3" type="noConversion"/>
  </si>
  <si>
    <t>m</t>
    <phoneticPr fontId="3" type="noConversion"/>
  </si>
  <si>
    <t>×</t>
    <phoneticPr fontId="3" type="noConversion"/>
  </si>
  <si>
    <t>본</t>
    <phoneticPr fontId="3" type="noConversion"/>
  </si>
  <si>
    <t>+</t>
    <phoneticPr fontId="3" type="noConversion"/>
  </si>
  <si>
    <t>=</t>
    <phoneticPr fontId="3" type="noConversion"/>
  </si>
  <si>
    <t>강재수량</t>
    <phoneticPr fontId="3" type="noConversion"/>
  </si>
  <si>
    <t>×</t>
    <phoneticPr fontId="3" type="noConversion"/>
  </si>
  <si>
    <t>=</t>
    <phoneticPr fontId="3" type="noConversion"/>
  </si>
  <si>
    <t>•</t>
    <phoneticPr fontId="3" type="noConversion"/>
  </si>
  <si>
    <t>고재길이</t>
    <phoneticPr fontId="3" type="noConversion"/>
  </si>
  <si>
    <t>:</t>
    <phoneticPr fontId="3" type="noConversion"/>
  </si>
  <si>
    <t>m</t>
    <phoneticPr fontId="3" type="noConversion"/>
  </si>
  <si>
    <t>본</t>
    <phoneticPr fontId="3" type="noConversion"/>
  </si>
  <si>
    <t>+</t>
    <phoneticPr fontId="3" type="noConversion"/>
  </si>
  <si>
    <t>▪ SHEET PILE 사장</t>
    <phoneticPr fontId="3" type="noConversion"/>
  </si>
  <si>
    <t>▪ SHEET PILE 고재</t>
    <phoneticPr fontId="3" type="noConversion"/>
  </si>
  <si>
    <t>8.</t>
    <phoneticPr fontId="3" type="noConversion"/>
  </si>
  <si>
    <t>KWSP ⅢA-400x150x13.0</t>
    <phoneticPr fontId="3" type="noConversion"/>
  </si>
  <si>
    <t>강재수량</t>
    <phoneticPr fontId="3" type="noConversion"/>
  </si>
  <si>
    <t>GIP선도관제작</t>
    <phoneticPr fontId="3" type="noConversion"/>
  </si>
  <si>
    <t>공</t>
    <phoneticPr fontId="3" type="noConversion"/>
  </si>
  <si>
    <t>10.</t>
    <phoneticPr fontId="3" type="noConversion"/>
  </si>
  <si>
    <t>11.</t>
    <phoneticPr fontId="3" type="noConversion"/>
  </si>
  <si>
    <t>12.</t>
    <phoneticPr fontId="3" type="noConversion"/>
  </si>
  <si>
    <t>13.</t>
    <phoneticPr fontId="3" type="noConversion"/>
  </si>
  <si>
    <t>14.</t>
    <phoneticPr fontId="3" type="noConversion"/>
  </si>
  <si>
    <t>15.</t>
    <phoneticPr fontId="3" type="noConversion"/>
  </si>
  <si>
    <t>GIP그라우팅</t>
    <phoneticPr fontId="3" type="noConversion"/>
  </si>
  <si>
    <t>GIP 강관압입</t>
    <phoneticPr fontId="3" type="noConversion"/>
  </si>
  <si>
    <t>▪ SHEET PILE 천공 본수</t>
    <phoneticPr fontId="3" type="noConversion"/>
  </si>
  <si>
    <t>▪ SHEET PILE 천공 길이</t>
    <phoneticPr fontId="3" type="noConversion"/>
  </si>
  <si>
    <t>버팀보 설치 철거</t>
    <phoneticPr fontId="3" type="noConversion"/>
  </si>
  <si>
    <t>사보강재 설치 철거</t>
    <phoneticPr fontId="3" type="noConversion"/>
  </si>
  <si>
    <t>버팀보 설치 철거
(H-300x300x10x15)</t>
    <phoneticPr fontId="3" type="noConversion"/>
  </si>
  <si>
    <t>사보강재 설치 철거
(H-300x300x10x15)</t>
    <phoneticPr fontId="3" type="noConversion"/>
  </si>
  <si>
    <t>띠장 설치 철거</t>
    <phoneticPr fontId="3" type="noConversion"/>
  </si>
  <si>
    <t>띠장 설치 철거
(H-300x300x10x15)</t>
    <phoneticPr fontId="3" type="noConversion"/>
  </si>
  <si>
    <t>6 ~ 8 m</t>
    <phoneticPr fontId="3" type="noConversion"/>
  </si>
  <si>
    <t>9 ~ 11m</t>
    <phoneticPr fontId="3" type="noConversion"/>
  </si>
  <si>
    <t>띠장 설치 및 철거</t>
    <phoneticPr fontId="3" type="noConversion"/>
  </si>
  <si>
    <t>추 진 구</t>
    <phoneticPr fontId="3" type="noConversion"/>
  </si>
  <si>
    <t>도 달 구</t>
    <phoneticPr fontId="3" type="noConversion"/>
  </si>
  <si>
    <t>되메우기 및 다짐</t>
    <phoneticPr fontId="3" type="noConversion"/>
  </si>
  <si>
    <t>플랜트설치 및 해체</t>
    <phoneticPr fontId="3" type="noConversion"/>
  </si>
  <si>
    <t>강관압입</t>
    <phoneticPr fontId="3" type="noConversion"/>
  </si>
  <si>
    <t>쐐기 Sheet Pile 제작</t>
    <phoneticPr fontId="3" type="noConversion"/>
  </si>
  <si>
    <t>Corner Sheet Pile 제작</t>
    <phoneticPr fontId="3" type="noConversion"/>
  </si>
  <si>
    <t>Sheet Pile 이음 및 절단</t>
    <phoneticPr fontId="3" type="noConversion"/>
  </si>
  <si>
    <t>Sheet Pile 인발</t>
    <phoneticPr fontId="3" type="noConversion"/>
  </si>
  <si>
    <t>Sheet Pile 천공</t>
    <phoneticPr fontId="3" type="noConversion"/>
  </si>
  <si>
    <t>Sheet Pile 사장</t>
    <phoneticPr fontId="3" type="noConversion"/>
  </si>
  <si>
    <t>Sheet Pile 고재</t>
    <phoneticPr fontId="3" type="noConversion"/>
  </si>
  <si>
    <t>Sheet Pile 손료</t>
    <phoneticPr fontId="3" type="noConversion"/>
  </si>
  <si>
    <t>1-2. PILE 공사</t>
    <phoneticPr fontId="3" type="noConversion"/>
  </si>
  <si>
    <t>1-3. 띠장공사</t>
    <phoneticPr fontId="3" type="noConversion"/>
  </si>
  <si>
    <t>1-4. STRUT 공사</t>
    <phoneticPr fontId="3" type="noConversion"/>
  </si>
  <si>
    <t>1-4. STRUT 공사</t>
    <phoneticPr fontId="3" type="noConversion"/>
  </si>
  <si>
    <t>1-3. 띠장공사</t>
    <phoneticPr fontId="3" type="noConversion"/>
  </si>
  <si>
    <t>1-2. PILE 공사</t>
    <phoneticPr fontId="3" type="noConversion"/>
  </si>
  <si>
    <t>공     종</t>
    <phoneticPr fontId="3" type="noConversion"/>
  </si>
  <si>
    <t>산     출     근     거</t>
    <phoneticPr fontId="3" type="noConversion"/>
  </si>
  <si>
    <t>수   량</t>
    <phoneticPr fontId="3" type="noConversion"/>
  </si>
  <si>
    <t>5 m 이하</t>
    <phoneticPr fontId="3" type="noConversion"/>
  </si>
  <si>
    <t>5 M 이하</t>
    <phoneticPr fontId="3" type="noConversion"/>
  </si>
  <si>
    <t>공     종</t>
    <phoneticPr fontId="3" type="noConversion"/>
  </si>
  <si>
    <t>산     출     근     거</t>
    <phoneticPr fontId="3" type="noConversion"/>
  </si>
  <si>
    <t>수   량</t>
    <phoneticPr fontId="3" type="noConversion"/>
  </si>
  <si>
    <t>H-300X300X10X15(5m이하)</t>
    <phoneticPr fontId="3" type="noConversion"/>
  </si>
  <si>
    <t>계</t>
    <phoneticPr fontId="3" type="noConversion"/>
  </si>
  <si>
    <t>계</t>
    <phoneticPr fontId="3" type="noConversion"/>
  </si>
  <si>
    <t>총계</t>
    <phoneticPr fontId="3" type="noConversion"/>
  </si>
  <si>
    <t>도A9</t>
  </si>
  <si>
    <t>규     격</t>
    <phoneticPr fontId="3" type="noConversion"/>
  </si>
  <si>
    <t>단위</t>
    <phoneticPr fontId="3" type="noConversion"/>
  </si>
  <si>
    <t>비     고</t>
    <phoneticPr fontId="3" type="noConversion"/>
  </si>
  <si>
    <t>가시설공사</t>
    <phoneticPr fontId="3" type="noConversion"/>
  </si>
  <si>
    <t>토사크레인상차</t>
    <phoneticPr fontId="3" type="noConversion"/>
  </si>
  <si>
    <t xml:space="preserve">▶ THK=8cm </t>
    <phoneticPr fontId="3" type="noConversion"/>
  </si>
  <si>
    <t xml:space="preserve">THK=8cm </t>
    <phoneticPr fontId="3" type="noConversion"/>
  </si>
  <si>
    <t>▪ 토사터파기량</t>
    <phoneticPr fontId="3" type="noConversion"/>
  </si>
  <si>
    <t>수량집계표</t>
    <phoneticPr fontId="3" type="noConversion"/>
  </si>
  <si>
    <t>강관추진공 D1350(D1200) L=40.0m</t>
    <phoneticPr fontId="3" type="noConversion"/>
  </si>
  <si>
    <t>자갈토사</t>
    <phoneticPr fontId="3" type="noConversion"/>
  </si>
  <si>
    <t>D1000~D1200</t>
    <phoneticPr fontId="3" type="noConversion"/>
  </si>
  <si>
    <t>▪  터파기 및 상차량</t>
    <phoneticPr fontId="3" type="noConversion"/>
  </si>
  <si>
    <t>▪ GUIDE BEAM 항타및항발(1회당 4본)</t>
    <phoneticPr fontId="3" type="noConversion"/>
  </si>
  <si>
    <t>0 ~  5 M</t>
    <phoneticPr fontId="3" type="noConversion"/>
  </si>
  <si>
    <t>0 ~  5 M</t>
    <phoneticPr fontId="3" type="noConversion"/>
  </si>
  <si>
    <t>0~5M</t>
    <phoneticPr fontId="3" type="noConversion"/>
  </si>
  <si>
    <t>0~5M</t>
    <phoneticPr fontId="3" type="noConversion"/>
  </si>
  <si>
    <t>0 ~ 5m</t>
    <phoneticPr fontId="3" type="noConversion"/>
  </si>
  <si>
    <t>JACK 설치시</t>
    <phoneticPr fontId="3" type="noConversion"/>
  </si>
  <si>
    <t>D1000(D800)</t>
    <phoneticPr fontId="3" type="noConversion"/>
  </si>
  <si>
    <t>선도관 제작</t>
    <phoneticPr fontId="3" type="noConversion"/>
  </si>
  <si>
    <t>선도관제작</t>
    <phoneticPr fontId="3" type="noConversion"/>
  </si>
  <si>
    <r>
      <rPr>
        <sz val="9"/>
        <rFont val="Segoe UI Symbol"/>
        <family val="2"/>
      </rPr>
      <t>▪</t>
    </r>
    <r>
      <rPr>
        <sz val="9"/>
        <rFont val="맑은 고딕"/>
        <family val="3"/>
        <charset val="129"/>
      </rPr>
      <t xml:space="preserve"> 선도관 제작</t>
    </r>
    <phoneticPr fontId="3" type="noConversion"/>
  </si>
  <si>
    <t>D1000,자갈토사(70~100)</t>
    <phoneticPr fontId="3" type="noConversion"/>
  </si>
  <si>
    <t>D1000MM, 12t, 3M</t>
    <phoneticPr fontId="3" type="noConversion"/>
  </si>
  <si>
    <t>4-1. 추진공사</t>
    <phoneticPr fontId="3" type="noConversion"/>
  </si>
  <si>
    <t>&lt;추진공사 집계표 &gt;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</si>
</sst>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7">
    <numFmt numFmtId="6" formatCode="&quot;₩&quot;#,##0;[Red]\-&quot;₩&quot;#,##0"/>
    <numFmt numFmtId="41" formatCode="_-* #,##0_-;\-* #,##0_-;_-* &quot;-&quot;_-;_-@_-"/>
    <numFmt numFmtId="43" formatCode="_-* #,##0.00_-;\-* #,##0.00_-;_-* &quot;-&quot;??_-;_-@_-"/>
    <numFmt numFmtId="176" formatCode="0.000&quot; ton&quot;"/>
    <numFmt numFmtId="177" formatCode="#,##0_ "/>
    <numFmt numFmtId="178" formatCode="#,##0.00_ "/>
    <numFmt numFmtId="179" formatCode="0.0_ "/>
    <numFmt numFmtId="180" formatCode="0.00_ "/>
    <numFmt numFmtId="181" formatCode="0.00&quot; m&quot;"/>
    <numFmt numFmtId="182" formatCode="_-* #,##0_-;\-* #,##0_-;_-* &quot;-&quot;??_-;_-@_-"/>
    <numFmt numFmtId="183" formatCode="0_);[Red]\(0\)"/>
    <numFmt numFmtId="184" formatCode="0.0_);[Red]\(0.0\)"/>
    <numFmt numFmtId="185" formatCode="0.00&quot;m&quot;"/>
    <numFmt numFmtId="186" formatCode="#,##0.000_);[Red]\(#,##0.000\)"/>
    <numFmt numFmtId="187" formatCode="0_ "/>
    <numFmt numFmtId="188" formatCode="#,##0.00_);[Red]\(#,##0.00\)"/>
    <numFmt numFmtId="189" formatCode="#,##0_);[Red]\(#,##0\)"/>
    <numFmt numFmtId="190" formatCode="0.0&quot; m&quot;"/>
    <numFmt numFmtId="191" formatCode="0.000_);[Red]\(0.000\)"/>
    <numFmt numFmtId="192" formatCode="#\ &quot;개소&quot;"/>
    <numFmt numFmtId="193" formatCode="#,##0.000&quot; ton&quot;"/>
    <numFmt numFmtId="194" formatCode="0\ &quot;본&quot;"/>
    <numFmt numFmtId="195" formatCode="0.0&quot;m&quot;"/>
    <numFmt numFmtId="196" formatCode="#&quot; 단&quot;"/>
    <numFmt numFmtId="197" formatCode="#,000.00&quot; m&quot;"/>
    <numFmt numFmtId="198" formatCode="0&quot; 개소&quot;"/>
    <numFmt numFmtId="199" formatCode="#,##0.000_ "/>
    <numFmt numFmtId="200" formatCode="0.0\ &quot;m&quot;"/>
    <numFmt numFmtId="201" formatCode="0&quot; 본&quot;"/>
    <numFmt numFmtId="202" formatCode="#,##0.00&quot; m&quot;"/>
    <numFmt numFmtId="203" formatCode="0.000_ "/>
    <numFmt numFmtId="204" formatCode="#\ &quot;본&quot;"/>
    <numFmt numFmtId="205" formatCode="#,##0.00\ &quot;m&quot;"/>
    <numFmt numFmtId="206" formatCode="0.0000\ &quot;ton/m&quot;"/>
    <numFmt numFmtId="207" formatCode="0.000\ &quot;ton&quot;"/>
    <numFmt numFmtId="208" formatCode="0.00\ &quot;㎥&quot;"/>
    <numFmt numFmtId="209" formatCode="0.00&quot; ㎥&quot;"/>
    <numFmt numFmtId="210" formatCode="0&quot; 공&quot;"/>
    <numFmt numFmtId="211" formatCode="0&quot;단&quot;"/>
    <numFmt numFmtId="212" formatCode="0&quot; ea&quot;"/>
    <numFmt numFmtId="213" formatCode="0&quot; EA&quot;"/>
    <numFmt numFmtId="214" formatCode="#,##0&quot; 개소&quot;"/>
    <numFmt numFmtId="215" formatCode="#\ &quot;mm&quot;"/>
    <numFmt numFmtId="216" formatCode="0&quot;공&quot;"/>
    <numFmt numFmtId="217" formatCode="_-* 0.0&quot;m&quot;_-;\-* 0.0&quot;m&quot;_-;_-* &quot;-&quot;??_-;_-@_-"/>
    <numFmt numFmtId="218" formatCode="#,##0.00&quot;m&quot;"/>
    <numFmt numFmtId="219" formatCode="#\ &quot;단&quot;"/>
    <numFmt numFmtId="220" formatCode="_ * #,##0_ ;_ * \-#,##0_ ;_ * &quot;-&quot;_ ;_ @_ "/>
    <numFmt numFmtId="221" formatCode="_ * #,##0.00_ ;_ * \-#,##0.00_ ;_ * &quot;-&quot;??_ ;_ @_ "/>
    <numFmt numFmtId="222" formatCode="_-* #,##0_-;\!\-* #,##0_-;_-* &quot;-&quot;_-;_-@_-"/>
    <numFmt numFmtId="223" formatCode="_-&quot;₩&quot;* #,##0.00_-;\!\-&quot;₩&quot;* #,##0.00_-;_-&quot;₩&quot;* &quot;-&quot;??_-;_-@_-"/>
    <numFmt numFmtId="224" formatCode="#,##0.0_);\(#,##0.0\)"/>
    <numFmt numFmtId="225" formatCode="0.000%"/>
    <numFmt numFmtId="226" formatCode="&quot;S&quot;\ #,##0;[Red]\-&quot;S&quot;\ #,##0"/>
    <numFmt numFmtId="227" formatCode="#,##0;\(#,##0\)"/>
    <numFmt numFmtId="228" formatCode="0.0%;\(0.0%\)"/>
    <numFmt numFmtId="229" formatCode="_ &quot;₩&quot;* #,##0.00_ ;_ &quot;₩&quot;* \-#,##0.00_ ;_ &quot;₩&quot;* &quot;-&quot;??_ ;_ @_ "/>
    <numFmt numFmtId="230" formatCode="_ * #,##0.0_ ;_ * \-#,##0.0_ ;_ * &quot;-&quot;_ ;_ @_ "/>
    <numFmt numFmtId="231" formatCode="_ * #,##0.00_ ;_ * \-#,##0.00_ ;_ * &quot;-&quot;_ ;_ @_ "/>
    <numFmt numFmtId="232" formatCode="_ * #,##0.000_ ;_ * \-#,##0.000_ ;_ * &quot;-&quot;_ ;_ @_ "/>
    <numFmt numFmtId="233" formatCode="#\ &quot;m&quot;"/>
    <numFmt numFmtId="234" formatCode="#,##0.00&quot; ton&quot;"/>
    <numFmt numFmtId="235" formatCode="0&quot;본&quot;"/>
    <numFmt numFmtId="236" formatCode="#,##0.0"/>
    <numFmt numFmtId="237" formatCode="#&quot;.&quot;"/>
    <numFmt numFmtId="238" formatCode="#,###\ &quot;본&quot;"/>
    <numFmt numFmtId="239" formatCode="#&quot; 개소&quot;"/>
    <numFmt numFmtId="240" formatCode="&quot;(&quot;#,000.00&quot; m)&quot;"/>
    <numFmt numFmtId="241" formatCode="#\ &quot;EA&quot;"/>
    <numFmt numFmtId="242" formatCode="0&quot; SET&quot;"/>
    <numFmt numFmtId="243" formatCode="#,##0&quot;본&quot;"/>
    <numFmt numFmtId="244" formatCode="0\ &quot;SET&quot;"/>
    <numFmt numFmtId="245" formatCode="#,##0.0_ "/>
    <numFmt numFmtId="246" formatCode="&quot;( &quot;\ 0.00\ &quot; M )&quot;"/>
    <numFmt numFmtId="247" formatCode="#&quot;ea&quot;"/>
    <numFmt numFmtId="248" formatCode="0.00\ &quot;m&quot;"/>
    <numFmt numFmtId="249" formatCode="0.00\ &quot;㎥/m&quot;"/>
    <numFmt numFmtId="250" formatCode="#,#00.00&quot; ㎡&quot;"/>
    <numFmt numFmtId="251" formatCode="#,000.00&quot; ㎡&quot;"/>
    <numFmt numFmtId="252" formatCode="#,##0.00\ &quot;㎥&quot;"/>
    <numFmt numFmtId="253" formatCode="&quot;구간길이:&quot;0.00"/>
    <numFmt numFmtId="254" formatCode="&quot;C.T.C:&quot;0.00"/>
    <numFmt numFmtId="255" formatCode="&quot;대표길이:&quot;0.00"/>
    <numFmt numFmtId="256" formatCode="&quot;노출구간:&quot;0.00"/>
    <numFmt numFmtId="257" formatCode="&quot;할 증 률 : &quot;0&quot;%&quot;"/>
    <numFmt numFmtId="258" formatCode="&quot;Φ&quot;#"/>
    <numFmt numFmtId="259" formatCode="#\ &quot;t&quot;"/>
    <numFmt numFmtId="260" formatCode="#\ &quot;회&quot;"/>
    <numFmt numFmtId="261" formatCode="0.0\ &quot;일&quot;"/>
    <numFmt numFmtId="262" formatCode="\1&quot; : &quot;\3"/>
    <numFmt numFmtId="263" formatCode="0.000\ &quot;m&quot;"/>
    <numFmt numFmtId="264" formatCode="&quot;▶ Φ&quot;#"/>
    <numFmt numFmtId="265" formatCode="0.000\ &quot;ton/m&quot;"/>
    <numFmt numFmtId="266" formatCode="&quot;D800&quot;\ General"/>
    <numFmt numFmtId="268" formatCode="#,##0.00\ &quot;Esc.&quot;;[Red]\-#,##0.00\ &quot;Esc.&quot;"/>
    <numFmt numFmtId="269" formatCode="_ &quot;₩&quot;\ * #,##0_ ;_ &quot;₩&quot;\ * \-#,##0_ ;_ &quot;₩&quot;\ * &quot;-&quot;_ ;_ @_ "/>
    <numFmt numFmtId="270" formatCode="_ &quot;₩&quot;\ * #,##0.00_ ;_ &quot;₩&quot;\ * \-#,##0.00_ ;_ &quot;₩&quot;\ * &quot;-&quot;??_ ;_ @_ "/>
    <numFmt numFmtId="271" formatCode="&quot;$&quot;#,##0_);[Red]\(&quot;$&quot;#,##0\)"/>
    <numFmt numFmtId="272" formatCode="&quot;₩&quot;#\!\,##0;&quot;₩&quot;\!\-&quot;₩&quot;#\!\,##0"/>
    <numFmt numFmtId="273" formatCode="_-[$€-2]* #,##0.00_-;\-[$€-2]* #,##0.00_-;_-[$€-2]* &quot;-&quot;??_-"/>
    <numFmt numFmtId="274" formatCode="_-* #,##0_-;&quot;₩&quot;\!\-* #,##0_-;_-* &quot;-&quot;_-;_-@_-"/>
    <numFmt numFmtId="275" formatCode=";;;"/>
    <numFmt numFmtId="276" formatCode="0.0_);[Red]&quot;₩&quot;\!\(0.0&quot;₩&quot;\!\)"/>
    <numFmt numFmtId="277" formatCode="0&quot; 면&quot;"/>
    <numFmt numFmtId="278" formatCode="0&quot;개소&quot;"/>
    <numFmt numFmtId="280" formatCode="0.000\ &quot;㎥&quot;"/>
    <numFmt numFmtId="281" formatCode="&quot;D&quot;General"/>
  </numFmts>
  <fonts count="112"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9"/>
      <name val="돋움"/>
      <family val="3"/>
      <charset val="129"/>
    </font>
    <font>
      <sz val="11"/>
      <name val="돋움"/>
      <family val="3"/>
      <charset val="129"/>
    </font>
    <font>
      <sz val="10"/>
      <name val="Arial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4"/>
      <name val="뼻뮝"/>
      <family val="3"/>
      <charset val="129"/>
    </font>
    <font>
      <sz val="11"/>
      <name val="바탕체"/>
      <family val="1"/>
      <charset val="129"/>
    </font>
    <font>
      <sz val="10"/>
      <name val="명조"/>
      <family val="3"/>
      <charset val="129"/>
    </font>
    <font>
      <b/>
      <sz val="10"/>
      <name val="Helv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name val="굴림체"/>
      <family val="3"/>
      <charset val="129"/>
    </font>
    <font>
      <sz val="10"/>
      <name val="맑은 고딕"/>
      <family val="3"/>
      <charset val="129"/>
    </font>
    <font>
      <sz val="11"/>
      <color indexed="8"/>
      <name val="돋움"/>
      <family val="3"/>
      <charset val="129"/>
    </font>
    <font>
      <sz val="11"/>
      <color indexed="9"/>
      <name val="돋움"/>
      <family val="3"/>
      <charset val="129"/>
    </font>
    <font>
      <b/>
      <sz val="11"/>
      <color indexed="8"/>
      <name val="돋움"/>
      <family val="3"/>
      <charset val="129"/>
    </font>
    <font>
      <b/>
      <sz val="15"/>
      <color indexed="62"/>
      <name val="맑은 고딕"/>
      <family val="3"/>
      <charset val="129"/>
    </font>
    <font>
      <b/>
      <sz val="13"/>
      <color indexed="62"/>
      <name val="맑은 고딕"/>
      <family val="3"/>
      <charset val="129"/>
    </font>
    <font>
      <b/>
      <sz val="11"/>
      <color indexed="62"/>
      <name val="맑은 고딕"/>
      <family val="3"/>
      <charset val="129"/>
    </font>
    <font>
      <sz val="11"/>
      <color indexed="62"/>
      <name val="돋움"/>
      <family val="3"/>
      <charset val="129"/>
    </font>
    <font>
      <b/>
      <sz val="18"/>
      <color indexed="62"/>
      <name val="맑은 고딕"/>
      <family val="3"/>
      <charset val="129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b/>
      <sz val="16"/>
      <name val="굴림체"/>
      <family val="3"/>
      <charset val="129"/>
    </font>
    <font>
      <b/>
      <sz val="9"/>
      <color indexed="81"/>
      <name val="굴림"/>
      <family val="3"/>
      <charset val="129"/>
    </font>
    <font>
      <sz val="9"/>
      <color indexed="81"/>
      <name val="굴림"/>
      <family val="3"/>
      <charset val="129"/>
    </font>
    <font>
      <sz val="9"/>
      <name val="맑은 고딕"/>
      <family val="3"/>
      <charset val="129"/>
    </font>
    <font>
      <vertAlign val="superscript"/>
      <sz val="9"/>
      <name val="맑은 고딕"/>
      <family val="3"/>
      <charset val="129"/>
    </font>
    <font>
      <sz val="15"/>
      <name val="HY동녘B"/>
      <family val="1"/>
      <charset val="129"/>
    </font>
    <font>
      <sz val="13"/>
      <name val="HY동녘B"/>
      <family val="1"/>
      <charset val="129"/>
    </font>
    <font>
      <sz val="11"/>
      <name val="HY동녘B"/>
      <family val="1"/>
      <charset val="129"/>
    </font>
    <font>
      <sz val="9"/>
      <name val="HY동녘B"/>
      <family val="1"/>
      <charset val="129"/>
    </font>
    <font>
      <vertAlign val="superscript"/>
      <sz val="9"/>
      <name val="맑은 고딕"/>
      <family val="3"/>
      <charset val="129"/>
    </font>
    <font>
      <sz val="12"/>
      <name val="돋움체"/>
      <family val="3"/>
      <charset val="129"/>
    </font>
    <font>
      <sz val="10"/>
      <name val="MS Sans Serif"/>
      <family val="2"/>
    </font>
    <font>
      <sz val="12"/>
      <name val="¹UAAA¼"/>
      <family val="3"/>
      <charset val="129"/>
    </font>
    <font>
      <sz val="12"/>
      <name val="¹ÙÅÁÃ¼"/>
      <family val="3"/>
      <charset val="129"/>
    </font>
    <font>
      <sz val="11"/>
      <name val="μ¸¿o"/>
      <family val="1"/>
      <charset val="129"/>
    </font>
    <font>
      <sz val="10"/>
      <name val="μ¸¿oA¼"/>
      <family val="3"/>
      <charset val="129"/>
    </font>
    <font>
      <i/>
      <sz val="1"/>
      <color indexed="8"/>
      <name val="Courier"/>
      <family val="3"/>
    </font>
    <font>
      <sz val="8"/>
      <name val="바탕체"/>
      <family val="1"/>
      <charset val="129"/>
    </font>
    <font>
      <b/>
      <sz val="12"/>
      <name val="바탕체"/>
      <family val="1"/>
      <charset val="129"/>
    </font>
    <font>
      <sz val="10"/>
      <name val="바탕"/>
      <family val="1"/>
      <charset val="129"/>
    </font>
    <font>
      <sz val="12"/>
      <name val="궁서체"/>
      <family val="1"/>
      <charset val="129"/>
    </font>
    <font>
      <sz val="8"/>
      <name val="굴림체"/>
      <family val="3"/>
      <charset val="129"/>
    </font>
    <font>
      <u/>
      <sz val="12"/>
      <color indexed="36"/>
      <name val="바탕체"/>
      <family val="1"/>
      <charset val="129"/>
    </font>
    <font>
      <sz val="9"/>
      <name val="굴림체"/>
      <family val="3"/>
      <charset val="129"/>
    </font>
    <font>
      <sz val="10"/>
      <color indexed="12"/>
      <name val="굴림체"/>
      <family val="3"/>
      <charset val="129"/>
    </font>
    <font>
      <b/>
      <u/>
      <sz val="16"/>
      <name val="굴림체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name val="맑은 고딕"/>
      <family val="3"/>
      <charset val="129"/>
    </font>
    <font>
      <sz val="9"/>
      <name val="Segoe UI Symbol"/>
      <family val="2"/>
    </font>
    <font>
      <sz val="11"/>
      <color theme="1"/>
      <name val="가는각진제목체"/>
      <family val="1"/>
      <charset val="129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color indexed="23"/>
      <name val="맑은 고딕"/>
      <family val="3"/>
      <charset val="129"/>
      <scheme val="minor"/>
    </font>
    <font>
      <sz val="9"/>
      <color indexed="23"/>
      <name val="맑은 고딕"/>
      <family val="3"/>
      <charset val="129"/>
      <scheme val="minor"/>
    </font>
    <font>
      <sz val="9"/>
      <color indexed="55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color indexed="53"/>
      <name val="맑은 고딕"/>
      <family val="3"/>
      <charset val="129"/>
      <scheme val="minor"/>
    </font>
    <font>
      <sz val="10"/>
      <color indexed="23"/>
      <name val="맑은 고딕"/>
      <family val="3"/>
      <charset val="129"/>
      <scheme val="minor"/>
    </font>
    <font>
      <b/>
      <sz val="10"/>
      <color indexed="9"/>
      <name val="맑은 고딕"/>
      <family val="3"/>
      <charset val="129"/>
      <scheme val="minor"/>
    </font>
    <font>
      <sz val="10"/>
      <color indexed="47"/>
      <name val="맑은 고딕"/>
      <family val="3"/>
      <charset val="129"/>
      <scheme val="minor"/>
    </font>
    <font>
      <sz val="10"/>
      <color indexed="9"/>
      <name val="맑은 고딕"/>
      <family val="3"/>
      <charset val="129"/>
      <scheme val="minor"/>
    </font>
    <font>
      <b/>
      <sz val="10"/>
      <color indexed="10"/>
      <name val="맑은 고딕"/>
      <family val="3"/>
      <charset val="129"/>
      <scheme val="minor"/>
    </font>
    <font>
      <b/>
      <sz val="9"/>
      <color indexed="62"/>
      <name val="맑은 고딕"/>
      <family val="3"/>
      <charset val="129"/>
      <scheme val="minor"/>
    </font>
    <font>
      <b/>
      <sz val="11"/>
      <color indexed="53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9"/>
      <color indexed="47"/>
      <name val="맑은 고딕"/>
      <family val="3"/>
      <charset val="129"/>
      <scheme val="minor"/>
    </font>
    <font>
      <sz val="9"/>
      <color indexed="9"/>
      <name val="맑은 고딕"/>
      <family val="3"/>
      <charset val="129"/>
      <scheme val="minor"/>
    </font>
    <font>
      <b/>
      <sz val="9"/>
      <color indexed="10"/>
      <name val="맑은 고딕"/>
      <family val="3"/>
      <charset val="129"/>
      <scheme val="minor"/>
    </font>
    <font>
      <b/>
      <sz val="9"/>
      <color indexed="9"/>
      <name val="맑은 고딕"/>
      <family val="3"/>
      <charset val="129"/>
      <scheme val="minor"/>
    </font>
    <font>
      <u/>
      <sz val="11"/>
      <color indexed="9"/>
      <name val="맑은 고딕"/>
      <family val="3"/>
      <charset val="129"/>
      <scheme val="minor"/>
    </font>
    <font>
      <sz val="11"/>
      <color indexed="9"/>
      <name val="맑은 고딕"/>
      <family val="3"/>
      <charset val="129"/>
      <scheme val="minor"/>
    </font>
    <font>
      <b/>
      <sz val="10"/>
      <color indexed="23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color indexed="55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6"/>
      <name val="맑은 고딕"/>
      <family val="3"/>
      <charset val="129"/>
      <scheme val="minor"/>
    </font>
    <font>
      <b/>
      <sz val="15"/>
      <name val="HY동녘B"/>
      <family val="1"/>
      <charset val="129"/>
    </font>
  </fonts>
  <fills count="4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2"/>
        <bgColor indexed="64"/>
      </patternFill>
    </fill>
    <fill>
      <patternFill patternType="lightHorizontal">
        <fgColor indexed="2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indexed="22"/>
        <bgColor theme="0"/>
      </patternFill>
    </fill>
  </fills>
  <borders count="1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/>
      <bottom style="double">
        <color indexed="1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1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thin">
        <color indexed="9"/>
      </top>
      <bottom style="thin">
        <color indexed="9"/>
      </bottom>
      <diagonal/>
    </border>
    <border>
      <left style="hair">
        <color indexed="22"/>
      </left>
      <right/>
      <top style="thin">
        <color indexed="9"/>
      </top>
      <bottom style="thin">
        <color indexed="9"/>
      </bottom>
      <diagonal/>
    </border>
    <border>
      <left style="hair">
        <color indexed="22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10"/>
      </top>
      <bottom/>
      <diagonal/>
    </border>
    <border>
      <left style="thin">
        <color indexed="64"/>
      </left>
      <right style="thin">
        <color indexed="64"/>
      </right>
      <top style="double">
        <color indexed="10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22"/>
      </left>
      <right style="hair">
        <color indexed="22"/>
      </right>
      <top style="thin">
        <color indexed="64"/>
      </top>
      <bottom style="hair">
        <color indexed="9"/>
      </bottom>
      <diagonal/>
    </border>
    <border>
      <left style="hair">
        <color indexed="22"/>
      </left>
      <right/>
      <top style="thin">
        <color indexed="64"/>
      </top>
      <bottom style="hair">
        <color indexed="9"/>
      </bottom>
      <diagonal/>
    </border>
    <border>
      <left style="hair">
        <color indexed="22"/>
      </left>
      <right/>
      <top/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9"/>
      </top>
      <bottom style="hair">
        <color indexed="9"/>
      </bottom>
      <diagonal/>
    </border>
    <border>
      <left style="hair">
        <color indexed="22"/>
      </left>
      <right/>
      <top style="hair">
        <color indexed="9"/>
      </top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  <border>
      <left/>
      <right style="thin">
        <color indexed="23"/>
      </right>
      <top style="thin">
        <color indexed="64"/>
      </top>
      <bottom/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2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hair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hair">
        <color indexed="22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9"/>
      </top>
      <bottom style="hair">
        <color indexed="9"/>
      </bottom>
      <diagonal/>
    </border>
    <border>
      <left/>
      <right style="hair">
        <color indexed="22"/>
      </right>
      <top style="hair">
        <color indexed="9"/>
      </top>
      <bottom style="hair">
        <color indexed="9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hair">
        <color indexed="22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9"/>
      </top>
      <bottom style="hair">
        <color indexed="9"/>
      </bottom>
      <diagonal/>
    </border>
    <border>
      <left/>
      <right style="thin">
        <color indexed="64"/>
      </right>
      <top style="thin">
        <color indexed="64"/>
      </top>
      <bottom style="hair">
        <color indexed="9"/>
      </bottom>
      <diagonal/>
    </border>
    <border>
      <left style="thin">
        <color indexed="64"/>
      </left>
      <right/>
      <top style="thin">
        <color indexed="64"/>
      </top>
      <bottom style="hair">
        <color indexed="9"/>
      </bottom>
      <diagonal/>
    </border>
    <border>
      <left/>
      <right style="hair">
        <color indexed="22"/>
      </right>
      <top style="thin">
        <color indexed="64"/>
      </top>
      <bottom style="hair">
        <color indexed="9"/>
      </bottom>
      <diagonal/>
    </border>
    <border>
      <left/>
      <right/>
      <top/>
      <bottom style="double">
        <color rgb="FFFF0000"/>
      </bottom>
      <diagonal/>
    </border>
    <border>
      <left style="thin">
        <color indexed="64"/>
      </left>
      <right style="thin">
        <color indexed="64"/>
      </right>
      <top/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 style="thin">
        <color indexed="64"/>
      </right>
      <top style="double">
        <color rgb="FFFF0000"/>
      </top>
      <bottom/>
      <diagonal/>
    </border>
  </borders>
  <cellStyleXfs count="870">
    <xf numFmtId="0" fontId="0" fillId="0" borderId="0">
      <alignment vertical="center"/>
    </xf>
    <xf numFmtId="3" fontId="56" fillId="0" borderId="1"/>
    <xf numFmtId="40" fontId="8" fillId="0" borderId="2"/>
    <xf numFmtId="0" fontId="8" fillId="0" borderId="0"/>
    <xf numFmtId="0" fontId="8" fillId="0" borderId="0"/>
    <xf numFmtId="268" fontId="2" fillId="0" borderId="0" applyFont="0" applyFill="0" applyBorder="0" applyAlignment="0" applyProtection="0"/>
    <xf numFmtId="0" fontId="7" fillId="0" borderId="0"/>
    <xf numFmtId="0" fontId="7" fillId="0" borderId="0"/>
    <xf numFmtId="0" fontId="2" fillId="0" borderId="0"/>
    <xf numFmtId="0" fontId="7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7" fillId="0" borderId="0"/>
    <xf numFmtId="0" fontId="57" fillId="0" borderId="0"/>
    <xf numFmtId="0" fontId="57" fillId="0" borderId="0"/>
    <xf numFmtId="0" fontId="7" fillId="0" borderId="0"/>
    <xf numFmtId="0" fontId="7" fillId="0" borderId="0"/>
    <xf numFmtId="0" fontId="2" fillId="0" borderId="0"/>
    <xf numFmtId="0" fontId="17" fillId="0" borderId="0"/>
    <xf numFmtId="0" fontId="2" fillId="0" borderId="0"/>
    <xf numFmtId="0" fontId="7" fillId="0" borderId="0"/>
    <xf numFmtId="0" fontId="17" fillId="0" borderId="0"/>
    <xf numFmtId="0" fontId="7" fillId="0" borderId="0"/>
    <xf numFmtId="0" fontId="57" fillId="0" borderId="0"/>
    <xf numFmtId="0" fontId="5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57" fillId="0" borderId="0"/>
    <xf numFmtId="0" fontId="17" fillId="0" borderId="0"/>
    <xf numFmtId="0" fontId="7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57" fillId="0" borderId="0"/>
    <xf numFmtId="0" fontId="17" fillId="0" borderId="0"/>
    <xf numFmtId="0" fontId="57" fillId="0" borderId="0"/>
    <xf numFmtId="0" fontId="7" fillId="0" borderId="0"/>
    <xf numFmtId="0" fontId="7" fillId="0" borderId="0"/>
    <xf numFmtId="0" fontId="7" fillId="0" borderId="0"/>
    <xf numFmtId="0" fontId="57" fillId="0" borderId="0"/>
    <xf numFmtId="0" fontId="57" fillId="0" borderId="0"/>
    <xf numFmtId="0" fontId="7" fillId="0" borderId="0"/>
    <xf numFmtId="0" fontId="57" fillId="0" borderId="0"/>
    <xf numFmtId="0" fontId="7" fillId="0" borderId="0"/>
    <xf numFmtId="0" fontId="57" fillId="0" borderId="0"/>
    <xf numFmtId="0" fontId="7" fillId="0" borderId="0"/>
    <xf numFmtId="0" fontId="57" fillId="0" borderId="0"/>
    <xf numFmtId="0" fontId="17" fillId="0" borderId="0"/>
    <xf numFmtId="0" fontId="7" fillId="0" borderId="0"/>
    <xf numFmtId="0" fontId="7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56" fillId="0" borderId="1"/>
    <xf numFmtId="3" fontId="56" fillId="0" borderId="1"/>
    <xf numFmtId="0" fontId="8" fillId="0" borderId="3">
      <alignment horizont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9" fontId="8" fillId="0" borderId="0">
      <protection locked="0"/>
    </xf>
    <xf numFmtId="0" fontId="22" fillId="1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22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22" fillId="21" borderId="0" applyNumberFormat="0" applyBorder="0" applyAlignment="0" applyProtection="0">
      <alignment vertical="center"/>
    </xf>
    <xf numFmtId="0" fontId="36" fillId="17" borderId="0" applyNumberFormat="0" applyBorder="0" applyAlignment="0" applyProtection="0"/>
    <xf numFmtId="0" fontId="36" fillId="22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22" fillId="23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36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5" borderId="0" applyNumberFormat="0" applyBorder="0" applyAlignment="0" applyProtection="0"/>
    <xf numFmtId="0" fontId="22" fillId="12" borderId="0" applyNumberFormat="0" applyBorder="0" applyAlignment="0" applyProtection="0">
      <alignment vertical="center"/>
    </xf>
    <xf numFmtId="0" fontId="36" fillId="24" borderId="0" applyNumberFormat="0" applyBorder="0" applyAlignment="0" applyProtection="0"/>
    <xf numFmtId="0" fontId="36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25" borderId="0" applyNumberFormat="0" applyBorder="0" applyAlignment="0" applyProtection="0"/>
    <xf numFmtId="0" fontId="22" fillId="26" borderId="0" applyNumberFormat="0" applyBorder="0" applyAlignment="0" applyProtection="0">
      <alignment vertical="center"/>
    </xf>
    <xf numFmtId="0" fontId="36" fillId="17" borderId="0" applyNumberFormat="0" applyBorder="0" applyAlignment="0" applyProtection="0"/>
    <xf numFmtId="0" fontId="36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58" fillId="0" borderId="0" applyFont="0" applyFill="0" applyBorder="0" applyAlignment="0" applyProtection="0"/>
    <xf numFmtId="0" fontId="59" fillId="0" borderId="0" applyFont="0" applyFill="0" applyBorder="0" applyAlignment="0" applyProtection="0"/>
    <xf numFmtId="269" fontId="60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9" fillId="0" borderId="0" applyFont="0" applyFill="0" applyBorder="0" applyAlignment="0" applyProtection="0"/>
    <xf numFmtId="270" fontId="60" fillId="0" borderId="0" applyFont="0" applyFill="0" applyBorder="0" applyAlignment="0" applyProtection="0"/>
    <xf numFmtId="0" fontId="57" fillId="0" borderId="0"/>
    <xf numFmtId="0" fontId="61" fillId="0" borderId="0" applyFont="0" applyFill="0" applyBorder="0" applyAlignment="0" applyProtection="0"/>
    <xf numFmtId="0" fontId="59" fillId="0" borderId="0" applyFont="0" applyFill="0" applyBorder="0" applyAlignment="0" applyProtection="0"/>
    <xf numFmtId="220" fontId="60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9" fillId="0" borderId="0" applyFont="0" applyFill="0" applyBorder="0" applyAlignment="0" applyProtection="0"/>
    <xf numFmtId="221" fontId="60" fillId="0" borderId="0" applyFont="0" applyFill="0" applyBorder="0" applyAlignment="0" applyProtection="0"/>
    <xf numFmtId="0" fontId="25" fillId="7" borderId="0" applyNumberFormat="0" applyBorder="0" applyAlignment="0" applyProtection="0">
      <alignment vertical="center"/>
    </xf>
    <xf numFmtId="0" fontId="58" fillId="0" borderId="0"/>
    <xf numFmtId="0" fontId="59" fillId="0" borderId="0"/>
    <xf numFmtId="0" fontId="60" fillId="0" borderId="0"/>
    <xf numFmtId="0" fontId="6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4" fillId="2" borderId="4" applyNumberFormat="0" applyAlignment="0" applyProtection="0">
      <alignment vertical="center"/>
    </xf>
    <xf numFmtId="0" fontId="16" fillId="0" borderId="0"/>
    <xf numFmtId="0" fontId="28" fillId="29" borderId="5" applyNumberFormat="0" applyAlignment="0" applyProtection="0">
      <alignment vertical="center"/>
    </xf>
    <xf numFmtId="178" fontId="2" fillId="0" borderId="0">
      <protection locked="0"/>
    </xf>
    <xf numFmtId="38" fontId="7" fillId="0" borderId="0" applyFont="0" applyFill="0" applyBorder="0" applyAlignment="0" applyProtection="0"/>
    <xf numFmtId="227" fontId="17" fillId="0" borderId="0"/>
    <xf numFmtId="0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8" fontId="2" fillId="0" borderId="0">
      <protection locked="0"/>
    </xf>
    <xf numFmtId="271" fontId="7" fillId="0" borderId="0" applyFont="0" applyFill="0" applyBorder="0" applyAlignment="0" applyProtection="0"/>
    <xf numFmtId="0" fontId="2" fillId="0" borderId="0" applyFont="0" applyFill="0" applyBorder="0" applyAlignment="0" applyProtection="0"/>
    <xf numFmtId="272" fontId="7" fillId="0" borderId="0" applyFont="0" applyFill="0" applyBorder="0" applyAlignment="0" applyProtection="0"/>
    <xf numFmtId="224" fontId="10" fillId="0" borderId="0"/>
    <xf numFmtId="178" fontId="2" fillId="0" borderId="0">
      <protection locked="0"/>
    </xf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25" fontId="10" fillId="0" borderId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38" fillId="32" borderId="0" applyNumberFormat="0" applyBorder="0" applyAlignment="0" applyProtection="0"/>
    <xf numFmtId="273" fontId="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2" fillId="0" borderId="0">
      <protection locked="0"/>
    </xf>
    <xf numFmtId="0" fontId="12" fillId="0" borderId="0">
      <protection locked="0"/>
    </xf>
    <xf numFmtId="0" fontId="6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62" fillId="0" borderId="0">
      <protection locked="0"/>
    </xf>
    <xf numFmtId="178" fontId="2" fillId="0" borderId="0">
      <protection locked="0"/>
    </xf>
    <xf numFmtId="0" fontId="32" fillId="8" borderId="0" applyNumberFormat="0" applyBorder="0" applyAlignment="0" applyProtection="0">
      <alignment vertical="center"/>
    </xf>
    <xf numFmtId="38" fontId="18" fillId="33" borderId="0" applyNumberFormat="0" applyBorder="0" applyAlignment="0" applyProtection="0"/>
    <xf numFmtId="0" fontId="19" fillId="0" borderId="0">
      <alignment horizontal="left"/>
    </xf>
    <xf numFmtId="0" fontId="20" fillId="0" borderId="6" applyNumberFormat="0" applyAlignment="0" applyProtection="0">
      <alignment horizontal="left" vertical="center"/>
    </xf>
    <xf numFmtId="0" fontId="20" fillId="0" borderId="7">
      <alignment horizontal="left" vertical="center"/>
    </xf>
    <xf numFmtId="0" fontId="39" fillId="0" borderId="8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178" fontId="2" fillId="0" borderId="0">
      <protection locked="0"/>
    </xf>
    <xf numFmtId="178" fontId="2" fillId="0" borderId="0">
      <protection locked="0"/>
    </xf>
    <xf numFmtId="0" fontId="31" fillId="6" borderId="4" applyNumberFormat="0" applyAlignment="0" applyProtection="0">
      <alignment vertical="center"/>
    </xf>
    <xf numFmtId="10" fontId="18" fillId="33" borderId="1" applyNumberFormat="0" applyBorder="0" applyAlignment="0" applyProtection="0"/>
    <xf numFmtId="0" fontId="42" fillId="27" borderId="4" applyNumberFormat="0" applyAlignment="0" applyProtection="0"/>
    <xf numFmtId="0" fontId="29" fillId="0" borderId="11" applyNumberFormat="0" applyFill="0" applyAlignment="0" applyProtection="0">
      <alignment vertical="center"/>
    </xf>
    <xf numFmtId="222" fontId="10" fillId="0" borderId="0">
      <alignment horizontal="left"/>
    </xf>
    <xf numFmtId="27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1" fillId="0" borderId="12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6" fillId="10" borderId="0" applyNumberFormat="0" applyBorder="0" applyAlignment="0" applyProtection="0">
      <alignment vertical="center"/>
    </xf>
    <xf numFmtId="228" fontId="6" fillId="0" borderId="0"/>
    <xf numFmtId="228" fontId="2" fillId="0" borderId="0"/>
    <xf numFmtId="228" fontId="2" fillId="0" borderId="0"/>
    <xf numFmtId="0" fontId="7" fillId="0" borderId="0"/>
    <xf numFmtId="0" fontId="2" fillId="4" borderId="13" applyNumberFormat="0" applyFont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7" fillId="0" borderId="0"/>
    <xf numFmtId="0" fontId="33" fillId="2" borderId="14" applyNumberFormat="0" applyAlignment="0" applyProtection="0">
      <alignment vertical="center"/>
    </xf>
    <xf numFmtId="178" fontId="2" fillId="0" borderId="0">
      <protection locked="0"/>
    </xf>
    <xf numFmtId="10" fontId="7" fillId="0" borderId="0" applyFont="0" applyFill="0" applyBorder="0" applyAlignment="0" applyProtection="0"/>
    <xf numFmtId="6" fontId="8" fillId="0" borderId="0">
      <protection locked="0"/>
    </xf>
    <xf numFmtId="0" fontId="43" fillId="0" borderId="0" applyNumberFormat="0" applyFill="0" applyBorder="0" applyAlignment="0" applyProtection="0"/>
    <xf numFmtId="0" fontId="7" fillId="34" borderId="0"/>
    <xf numFmtId="0" fontId="21" fillId="0" borderId="0"/>
    <xf numFmtId="223" fontId="10" fillId="0" borderId="0">
      <alignment horizont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Fill="0" applyBorder="0" applyProtection="0">
      <alignment horizontal="centerContinuous" vertical="center"/>
    </xf>
    <xf numFmtId="0" fontId="45" fillId="33" borderId="0" applyFill="0" applyBorder="0" applyProtection="0">
      <alignment horizontal="center" vertical="center"/>
    </xf>
    <xf numFmtId="0" fontId="30" fillId="0" borderId="15" applyNumberFormat="0" applyFill="0" applyAlignment="0" applyProtection="0">
      <alignment vertical="center"/>
    </xf>
    <xf numFmtId="0" fontId="63" fillId="0" borderId="3">
      <alignment horizontal="lef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/>
    <xf numFmtId="275" fontId="65" fillId="0" borderId="0" applyFont="0" applyFill="0" applyBorder="0" applyAlignment="0" applyProtection="0">
      <alignment horizontal="right"/>
    </xf>
    <xf numFmtId="221" fontId="10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66" fillId="0" borderId="16">
      <alignment horizontal="center" vertical="center"/>
    </xf>
    <xf numFmtId="0" fontId="67" fillId="0" borderId="0"/>
    <xf numFmtId="0" fontId="12" fillId="0" borderId="0">
      <protection locked="0"/>
    </xf>
    <xf numFmtId="3" fontId="57" fillId="0" borderId="17">
      <alignment horizontal="center"/>
    </xf>
    <xf numFmtId="0" fontId="12" fillId="0" borderId="0"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40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9" fontId="34" fillId="33" borderId="0" applyFill="0" applyBorder="0" applyProtection="0">
      <alignment horizontal="right"/>
    </xf>
    <xf numFmtId="10" fontId="34" fillId="0" borderId="0" applyFill="0" applyBorder="0" applyProtection="0">
      <alignment horizontal="right"/>
    </xf>
    <xf numFmtId="0" fontId="6" fillId="0" borderId="0"/>
    <xf numFmtId="38" fontId="14" fillId="0" borderId="0">
      <alignment vertical="center" wrapText="1"/>
    </xf>
    <xf numFmtId="276" fontId="9" fillId="0" borderId="0">
      <alignment horizontal="center" vertical="center"/>
      <protection locked="0"/>
    </xf>
    <xf numFmtId="187" fontId="69" fillId="0" borderId="18" applyFont="0" applyFill="0" applyBorder="0" applyAlignment="0" applyProtection="0">
      <alignment vertical="center"/>
    </xf>
    <xf numFmtId="203" fontId="69" fillId="0" borderId="18" applyFont="0" applyFill="0" applyBorder="0" applyAlignment="0" applyProtection="0">
      <alignment vertical="center"/>
    </xf>
    <xf numFmtId="232" fontId="10" fillId="0" borderId="0">
      <alignment vertical="center"/>
    </xf>
    <xf numFmtId="0" fontId="9" fillId="0" borderId="0"/>
    <xf numFmtId="0" fontId="17" fillId="0" borderId="0"/>
    <xf numFmtId="0" fontId="17" fillId="0" borderId="0"/>
    <xf numFmtId="0" fontId="2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7" fillId="0" borderId="0" applyFont="0" applyFill="0" applyProtection="0"/>
    <xf numFmtId="0" fontId="7" fillId="0" borderId="0" applyFont="0" applyFill="0" applyBorder="0" applyAlignment="0" applyProtection="0"/>
    <xf numFmtId="0" fontId="17" fillId="0" borderId="0"/>
    <xf numFmtId="0" fontId="15" fillId="0" borderId="19"/>
    <xf numFmtId="0" fontId="70" fillId="0" borderId="0">
      <alignment vertical="center"/>
    </xf>
    <xf numFmtId="4" fontId="12" fillId="0" borderId="0">
      <protection locked="0"/>
    </xf>
    <xf numFmtId="230" fontId="10" fillId="0" borderId="0">
      <protection locked="0"/>
    </xf>
    <xf numFmtId="0" fontId="2" fillId="0" borderId="0"/>
    <xf numFmtId="0" fontId="8" fillId="0" borderId="0"/>
    <xf numFmtId="226" fontId="10" fillId="0" borderId="0" applyFont="0" applyFill="0" applyBorder="0" applyAlignment="0" applyProtection="0"/>
    <xf numFmtId="0" fontId="7" fillId="0" borderId="1"/>
    <xf numFmtId="236" fontId="8" fillId="33" borderId="0" applyFill="0" applyBorder="0" applyProtection="0">
      <alignment horizontal="right"/>
    </xf>
    <xf numFmtId="40" fontId="8" fillId="0" borderId="2"/>
    <xf numFmtId="0" fontId="8" fillId="0" borderId="0" applyFont="0" applyFill="0" applyBorder="0" applyAlignment="0" applyProtection="0"/>
    <xf numFmtId="0" fontId="71" fillId="0" borderId="0">
      <alignment horizontal="center" vertical="center"/>
    </xf>
    <xf numFmtId="0" fontId="8" fillId="0" borderId="0" applyFont="0" applyFill="0" applyBorder="0" applyAlignment="0" applyProtection="0"/>
    <xf numFmtId="229" fontId="10" fillId="0" borderId="0">
      <protection locked="0"/>
    </xf>
    <xf numFmtId="0" fontId="6" fillId="0" borderId="0"/>
    <xf numFmtId="0" fontId="2" fillId="0" borderId="0"/>
    <xf numFmtId="0" fontId="2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5" fillId="0" borderId="0">
      <alignment vertical="center"/>
    </xf>
    <xf numFmtId="0" fontId="2" fillId="0" borderId="0"/>
    <xf numFmtId="0" fontId="78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4" fillId="0" borderId="0"/>
    <xf numFmtId="0" fontId="12" fillId="0" borderId="20">
      <protection locked="0"/>
    </xf>
    <xf numFmtId="220" fontId="10" fillId="0" borderId="0">
      <protection locked="0"/>
    </xf>
    <xf numFmtId="231" fontId="10" fillId="0" borderId="0">
      <protection locked="0"/>
    </xf>
  </cellStyleXfs>
  <cellXfs count="1521">
    <xf numFmtId="0" fontId="0" fillId="0" borderId="0" xfId="0">
      <alignment vertical="center"/>
    </xf>
    <xf numFmtId="0" fontId="79" fillId="0" borderId="0" xfId="0" applyFont="1" applyAlignment="1">
      <alignment vertical="center"/>
    </xf>
    <xf numFmtId="0" fontId="80" fillId="0" borderId="0" xfId="0" applyFont="1" applyAlignment="1">
      <alignment vertical="center"/>
    </xf>
    <xf numFmtId="0" fontId="79" fillId="0" borderId="21" xfId="0" applyFont="1" applyBorder="1" applyAlignment="1">
      <alignment vertical="center"/>
    </xf>
    <xf numFmtId="49" fontId="80" fillId="0" borderId="22" xfId="0" applyNumberFormat="1" applyFont="1" applyBorder="1" applyAlignment="1">
      <alignment horizontal="center" vertical="center"/>
    </xf>
    <xf numFmtId="49" fontId="80" fillId="0" borderId="23" xfId="0" applyNumberFormat="1" applyFont="1" applyBorder="1" applyAlignment="1">
      <alignment horizontal="center" vertical="center"/>
    </xf>
    <xf numFmtId="0" fontId="81" fillId="0" borderId="24" xfId="0" applyFont="1" applyBorder="1" applyAlignment="1">
      <alignment horizontal="right" vertical="center"/>
    </xf>
    <xf numFmtId="0" fontId="79" fillId="0" borderId="0" xfId="0" applyFont="1" applyBorder="1" applyAlignment="1">
      <alignment vertical="center"/>
    </xf>
    <xf numFmtId="49" fontId="79" fillId="0" borderId="22" xfId="0" applyNumberFormat="1" applyFont="1" applyBorder="1" applyAlignment="1">
      <alignment horizontal="center" vertical="center"/>
    </xf>
    <xf numFmtId="0" fontId="79" fillId="0" borderId="23" xfId="0" applyFont="1" applyBorder="1" applyAlignment="1">
      <alignment vertical="center"/>
    </xf>
    <xf numFmtId="0" fontId="81" fillId="0" borderId="0" xfId="0" applyFont="1" applyBorder="1" applyAlignment="1">
      <alignment horizontal="center" vertical="center"/>
    </xf>
    <xf numFmtId="0" fontId="81" fillId="0" borderId="0" xfId="0" applyFont="1" applyBorder="1" applyAlignment="1">
      <alignment horizontal="center"/>
    </xf>
    <xf numFmtId="0" fontId="81" fillId="0" borderId="0" xfId="0" applyFont="1" applyBorder="1">
      <alignment vertical="center"/>
    </xf>
    <xf numFmtId="0" fontId="82" fillId="0" borderId="0" xfId="0" applyFont="1" applyBorder="1" applyAlignment="1">
      <alignment horizontal="left" vertical="center"/>
    </xf>
    <xf numFmtId="0" fontId="82" fillId="0" borderId="0" xfId="0" applyFont="1" applyBorder="1" applyAlignment="1">
      <alignment vertical="center"/>
    </xf>
    <xf numFmtId="0" fontId="82" fillId="0" borderId="0" xfId="0" applyFont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>
      <alignment vertical="center"/>
    </xf>
    <xf numFmtId="0" fontId="82" fillId="0" borderId="0" xfId="0" applyFont="1" applyBorder="1" applyAlignment="1">
      <alignment horizontal="center"/>
    </xf>
    <xf numFmtId="49" fontId="79" fillId="0" borderId="25" xfId="0" applyNumberFormat="1" applyFont="1" applyBorder="1" applyAlignment="1">
      <alignment horizontal="center" vertical="center"/>
    </xf>
    <xf numFmtId="0" fontId="81" fillId="0" borderId="26" xfId="0" applyFont="1" applyBorder="1" applyAlignment="1">
      <alignment horizontal="center" vertical="center"/>
    </xf>
    <xf numFmtId="0" fontId="81" fillId="0" borderId="26" xfId="0" applyFont="1" applyBorder="1" applyAlignment="1">
      <alignment horizontal="center"/>
    </xf>
    <xf numFmtId="0" fontId="81" fillId="0" borderId="26" xfId="0" applyFont="1" applyBorder="1">
      <alignment vertical="center"/>
    </xf>
    <xf numFmtId="0" fontId="81" fillId="0" borderId="27" xfId="0" applyFont="1" applyBorder="1" applyAlignment="1">
      <alignment horizontal="right" vertical="center"/>
    </xf>
    <xf numFmtId="49" fontId="81" fillId="0" borderId="22" xfId="0" applyNumberFormat="1" applyFont="1" applyBorder="1" applyAlignment="1">
      <alignment horizontal="center" vertical="center"/>
    </xf>
    <xf numFmtId="0" fontId="81" fillId="0" borderId="23" xfId="0" applyFont="1" applyBorder="1" applyAlignment="1">
      <alignment vertical="center"/>
    </xf>
    <xf numFmtId="0" fontId="82" fillId="0" borderId="0" xfId="0" applyFont="1" applyFill="1" applyBorder="1" applyAlignment="1">
      <alignment horizontal="center" vertical="center"/>
    </xf>
    <xf numFmtId="0" fontId="82" fillId="0" borderId="0" xfId="0" applyFont="1" applyFill="1" applyBorder="1" applyAlignment="1">
      <alignment vertical="center"/>
    </xf>
    <xf numFmtId="179" fontId="82" fillId="0" borderId="0" xfId="0" applyNumberFormat="1" applyFont="1" applyFill="1" applyBorder="1" applyAlignment="1">
      <alignment horizontal="center" vertical="center" shrinkToFit="1"/>
    </xf>
    <xf numFmtId="185" fontId="82" fillId="0" borderId="0" xfId="0" applyNumberFormat="1" applyFont="1" applyFill="1" applyBorder="1" applyAlignment="1">
      <alignment vertical="center" shrinkToFit="1"/>
    </xf>
    <xf numFmtId="0" fontId="83" fillId="0" borderId="23" xfId="0" applyFont="1" applyBorder="1" applyAlignment="1">
      <alignment vertical="center" shrinkToFit="1"/>
    </xf>
    <xf numFmtId="0" fontId="84" fillId="0" borderId="0" xfId="0" applyFont="1" applyBorder="1" applyAlignment="1">
      <alignment vertical="center"/>
    </xf>
    <xf numFmtId="0" fontId="80" fillId="0" borderId="0" xfId="0" applyFont="1" applyBorder="1" applyAlignment="1">
      <alignment vertical="center"/>
    </xf>
    <xf numFmtId="0" fontId="82" fillId="0" borderId="0" xfId="0" applyFont="1" applyFill="1" applyBorder="1" applyAlignment="1">
      <alignment vertical="center" shrinkToFit="1"/>
    </xf>
    <xf numFmtId="179" fontId="82" fillId="0" borderId="0" xfId="0" applyNumberFormat="1" applyFont="1" applyBorder="1" applyAlignment="1">
      <alignment horizontal="center" vertical="center" shrinkToFit="1"/>
    </xf>
    <xf numFmtId="0" fontId="82" fillId="0" borderId="0" xfId="0" applyFont="1" applyBorder="1" applyAlignment="1">
      <alignment vertical="center" shrinkToFit="1"/>
    </xf>
    <xf numFmtId="180" fontId="82" fillId="0" borderId="0" xfId="0" applyNumberFormat="1" applyFont="1" applyBorder="1" applyAlignment="1">
      <alignment horizontal="center" vertical="center" shrinkToFit="1"/>
    </xf>
    <xf numFmtId="0" fontId="82" fillId="0" borderId="0" xfId="0" applyFont="1" applyBorder="1" applyAlignment="1">
      <alignment shrinkToFit="1"/>
    </xf>
    <xf numFmtId="0" fontId="82" fillId="0" borderId="24" xfId="0" applyFont="1" applyBorder="1" applyAlignment="1">
      <alignment horizontal="right" vertical="center"/>
    </xf>
    <xf numFmtId="0" fontId="82" fillId="0" borderId="22" xfId="0" applyFont="1" applyBorder="1" applyAlignment="1">
      <alignment vertical="center"/>
    </xf>
    <xf numFmtId="0" fontId="82" fillId="0" borderId="23" xfId="0" applyFont="1" applyBorder="1" applyAlignment="1">
      <alignment vertical="center"/>
    </xf>
    <xf numFmtId="208" fontId="85" fillId="0" borderId="24" xfId="0" applyNumberFormat="1" applyFont="1" applyFill="1" applyBorder="1" applyAlignment="1">
      <alignment horizontal="right" vertical="center"/>
    </xf>
    <xf numFmtId="0" fontId="82" fillId="0" borderId="0" xfId="0" applyFont="1" applyBorder="1" applyAlignment="1">
      <alignment horizontal="right" vertical="center"/>
    </xf>
    <xf numFmtId="49" fontId="82" fillId="0" borderId="22" xfId="0" applyNumberFormat="1" applyFont="1" applyBorder="1" applyAlignment="1">
      <alignment horizontal="center" vertical="center"/>
    </xf>
    <xf numFmtId="203" fontId="82" fillId="0" borderId="0" xfId="0" applyNumberFormat="1" applyFont="1" applyBorder="1" applyAlignment="1">
      <alignment horizontal="center" vertical="center"/>
    </xf>
    <xf numFmtId="180" fontId="84" fillId="0" borderId="0" xfId="0" applyNumberFormat="1" applyFont="1" applyBorder="1" applyAlignment="1">
      <alignment horizontal="center" vertical="center"/>
    </xf>
    <xf numFmtId="180" fontId="82" fillId="0" borderId="0" xfId="0" applyNumberFormat="1" applyFont="1" applyBorder="1" applyAlignment="1">
      <alignment horizontal="center" vertical="center"/>
    </xf>
    <xf numFmtId="0" fontId="84" fillId="0" borderId="0" xfId="0" applyFont="1" applyBorder="1" applyAlignment="1">
      <alignment horizontal="center" vertical="center"/>
    </xf>
    <xf numFmtId="191" fontId="82" fillId="0" borderId="0" xfId="0" applyNumberFormat="1" applyFont="1" applyBorder="1" applyAlignment="1">
      <alignment horizontal="center" vertical="center"/>
    </xf>
    <xf numFmtId="0" fontId="82" fillId="0" borderId="28" xfId="0" applyFont="1" applyBorder="1" applyAlignment="1">
      <alignment vertical="center"/>
    </xf>
    <xf numFmtId="0" fontId="84" fillId="0" borderId="28" xfId="0" applyFont="1" applyBorder="1" applyAlignment="1">
      <alignment horizontal="center" vertical="center"/>
    </xf>
    <xf numFmtId="0" fontId="82" fillId="0" borderId="28" xfId="0" applyFont="1" applyBorder="1" applyAlignment="1">
      <alignment horizontal="right" vertical="center"/>
    </xf>
    <xf numFmtId="181" fontId="84" fillId="0" borderId="28" xfId="0" applyNumberFormat="1" applyFont="1" applyBorder="1" applyAlignment="1">
      <alignment horizontal="center" vertical="center"/>
    </xf>
    <xf numFmtId="208" fontId="82" fillId="0" borderId="29" xfId="0" applyNumberFormat="1" applyFont="1" applyBorder="1" applyAlignment="1">
      <alignment horizontal="right" vertical="center" shrinkToFit="1"/>
    </xf>
    <xf numFmtId="0" fontId="79" fillId="0" borderId="30" xfId="0" applyFont="1" applyBorder="1" applyAlignment="1">
      <alignment vertical="center"/>
    </xf>
    <xf numFmtId="0" fontId="81" fillId="0" borderId="31" xfId="0" applyFont="1" applyBorder="1" applyAlignment="1">
      <alignment horizontal="center" vertical="center"/>
    </xf>
    <xf numFmtId="0" fontId="81" fillId="0" borderId="31" xfId="0" applyFont="1" applyBorder="1">
      <alignment vertical="center"/>
    </xf>
    <xf numFmtId="0" fontId="81" fillId="0" borderId="32" xfId="0" applyFont="1" applyBorder="1" applyAlignment="1">
      <alignment horizontal="right" vertical="center"/>
    </xf>
    <xf numFmtId="49" fontId="81" fillId="0" borderId="22" xfId="863" applyNumberFormat="1" applyFont="1" applyBorder="1" applyAlignment="1">
      <alignment vertical="center"/>
    </xf>
    <xf numFmtId="0" fontId="81" fillId="0" borderId="23" xfId="863" applyFont="1" applyBorder="1" applyAlignment="1">
      <alignment horizontal="center" vertical="center"/>
    </xf>
    <xf numFmtId="0" fontId="79" fillId="0" borderId="0" xfId="863" applyFont="1" applyBorder="1" applyAlignment="1">
      <alignment vertical="center"/>
    </xf>
    <xf numFmtId="0" fontId="82" fillId="0" borderId="0" xfId="863" applyFont="1" applyBorder="1" applyAlignment="1">
      <alignment horizontal="right" vertical="center"/>
    </xf>
    <xf numFmtId="0" fontId="82" fillId="0" borderId="24" xfId="863" applyFont="1" applyBorder="1" applyAlignment="1">
      <alignment horizontal="right" vertical="center"/>
    </xf>
    <xf numFmtId="191" fontId="82" fillId="0" borderId="28" xfId="0" applyNumberFormat="1" applyFont="1" applyBorder="1" applyAlignment="1">
      <alignment horizontal="center" vertical="center"/>
    </xf>
    <xf numFmtId="49" fontId="81" fillId="0" borderId="25" xfId="0" applyNumberFormat="1" applyFont="1" applyBorder="1" applyAlignment="1">
      <alignment horizontal="center" vertical="center"/>
    </xf>
    <xf numFmtId="0" fontId="83" fillId="0" borderId="2" xfId="0" applyFont="1" applyBorder="1" applyAlignment="1">
      <alignment vertical="center" shrinkToFit="1"/>
    </xf>
    <xf numFmtId="0" fontId="82" fillId="0" borderId="26" xfId="0" applyFont="1" applyBorder="1" applyAlignment="1">
      <alignment horizontal="center" vertical="center"/>
    </xf>
    <xf numFmtId="0" fontId="82" fillId="0" borderId="26" xfId="0" applyFont="1" applyBorder="1" applyAlignment="1">
      <alignment vertical="center" shrinkToFit="1"/>
    </xf>
    <xf numFmtId="0" fontId="82" fillId="0" borderId="26" xfId="0" applyFont="1" applyBorder="1" applyAlignment="1">
      <alignment shrinkToFit="1"/>
    </xf>
    <xf numFmtId="0" fontId="82" fillId="0" borderId="27" xfId="0" applyFont="1" applyBorder="1" applyAlignment="1">
      <alignment horizontal="right" vertical="center"/>
    </xf>
    <xf numFmtId="0" fontId="79" fillId="0" borderId="24" xfId="0" applyFont="1" applyBorder="1" applyAlignment="1">
      <alignment vertical="center"/>
    </xf>
    <xf numFmtId="0" fontId="80" fillId="0" borderId="23" xfId="0" applyFont="1" applyBorder="1" applyAlignment="1">
      <alignment horizontal="left" vertical="center"/>
    </xf>
    <xf numFmtId="0" fontId="81" fillId="0" borderId="22" xfId="0" applyFont="1" applyBorder="1" applyAlignment="1">
      <alignment vertical="center"/>
    </xf>
    <xf numFmtId="0" fontId="81" fillId="0" borderId="0" xfId="0" applyFont="1" applyBorder="1" applyAlignment="1">
      <alignment vertical="center"/>
    </xf>
    <xf numFmtId="0" fontId="82" fillId="0" borderId="0" xfId="0" applyFont="1" applyAlignment="1">
      <alignment vertical="center"/>
    </xf>
    <xf numFmtId="0" fontId="82" fillId="0" borderId="0" xfId="0" applyFont="1" applyAlignment="1">
      <alignment horizontal="right" vertical="center"/>
    </xf>
    <xf numFmtId="0" fontId="86" fillId="0" borderId="0" xfId="0" applyFont="1" applyAlignment="1">
      <alignment vertical="center" shrinkToFit="1"/>
    </xf>
    <xf numFmtId="0" fontId="82" fillId="0" borderId="0" xfId="863" applyFont="1" applyBorder="1" applyAlignment="1">
      <alignment horizontal="center" vertical="center"/>
    </xf>
    <xf numFmtId="0" fontId="82" fillId="0" borderId="0" xfId="863" applyFont="1" applyBorder="1" applyAlignment="1">
      <alignment vertical="center"/>
    </xf>
    <xf numFmtId="0" fontId="82" fillId="0" borderId="0" xfId="863" applyFont="1" applyBorder="1" applyAlignment="1">
      <alignment horizontal="left" vertical="center"/>
    </xf>
    <xf numFmtId="49" fontId="81" fillId="0" borderId="33" xfId="0" applyNumberFormat="1" applyFont="1" applyBorder="1" applyAlignment="1">
      <alignment horizontal="center" vertical="center"/>
    </xf>
    <xf numFmtId="0" fontId="83" fillId="0" borderId="30" xfId="0" applyFont="1" applyBorder="1" applyAlignment="1">
      <alignment vertical="center" shrinkToFit="1"/>
    </xf>
    <xf numFmtId="0" fontId="82" fillId="0" borderId="31" xfId="0" applyFont="1" applyBorder="1" applyAlignment="1">
      <alignment horizontal="center" vertical="center"/>
    </xf>
    <xf numFmtId="0" fontId="82" fillId="0" borderId="32" xfId="0" applyFont="1" applyBorder="1" applyAlignment="1">
      <alignment horizontal="right" vertical="center"/>
    </xf>
    <xf numFmtId="176" fontId="82" fillId="0" borderId="0" xfId="0" applyNumberFormat="1" applyFont="1" applyBorder="1" applyAlignment="1">
      <alignment horizontal="center" vertical="center"/>
    </xf>
    <xf numFmtId="180" fontId="80" fillId="0" borderId="0" xfId="0" applyNumberFormat="1" applyFont="1" applyBorder="1" applyAlignment="1">
      <alignment vertical="center"/>
    </xf>
    <xf numFmtId="176" fontId="82" fillId="0" borderId="28" xfId="0" applyNumberFormat="1" applyFont="1" applyBorder="1" applyAlignment="1">
      <alignment horizontal="center" vertical="center"/>
    </xf>
    <xf numFmtId="0" fontId="82" fillId="0" borderId="34" xfId="0" applyFont="1" applyBorder="1" applyAlignment="1">
      <alignment horizontal="center" vertical="center"/>
    </xf>
    <xf numFmtId="0" fontId="86" fillId="0" borderId="0" xfId="0" applyFont="1" applyBorder="1">
      <alignment vertical="center"/>
    </xf>
    <xf numFmtId="207" fontId="82" fillId="0" borderId="29" xfId="0" applyNumberFormat="1" applyFont="1" applyBorder="1" applyAlignment="1">
      <alignment horizontal="right" vertical="center" shrinkToFit="1"/>
    </xf>
    <xf numFmtId="176" fontId="82" fillId="0" borderId="0" xfId="863" applyNumberFormat="1" applyFont="1" applyBorder="1" applyAlignment="1">
      <alignment vertical="center" shrinkToFit="1"/>
    </xf>
    <xf numFmtId="0" fontId="82" fillId="0" borderId="0" xfId="863" applyFont="1" applyAlignment="1">
      <alignment vertical="center" shrinkToFit="1"/>
    </xf>
    <xf numFmtId="0" fontId="80" fillId="0" borderId="26" xfId="0" applyFont="1" applyBorder="1" applyAlignment="1">
      <alignment horizontal="left" vertical="center"/>
    </xf>
    <xf numFmtId="0" fontId="82" fillId="0" borderId="142" xfId="0" applyFont="1" applyBorder="1" applyAlignment="1">
      <alignment vertical="center"/>
    </xf>
    <xf numFmtId="0" fontId="80" fillId="0" borderId="0" xfId="0" applyFont="1" applyFill="1" applyAlignment="1">
      <alignment vertical="center"/>
    </xf>
    <xf numFmtId="180" fontId="82" fillId="0" borderId="0" xfId="0" applyNumberFormat="1" applyFont="1" applyFill="1" applyBorder="1" applyAlignment="1">
      <alignment horizontal="center" vertical="center" shrinkToFit="1"/>
    </xf>
    <xf numFmtId="0" fontId="82" fillId="0" borderId="0" xfId="0" applyFont="1" applyFill="1" applyBorder="1" applyAlignment="1">
      <alignment shrinkToFit="1"/>
    </xf>
    <xf numFmtId="0" fontId="82" fillId="0" borderId="23" xfId="0" applyFont="1" applyFill="1" applyBorder="1" applyAlignment="1">
      <alignment horizontal="left" vertical="center"/>
    </xf>
    <xf numFmtId="0" fontId="82" fillId="0" borderId="0" xfId="0" applyFont="1" applyFill="1" applyBorder="1" applyAlignment="1">
      <alignment horizontal="centerContinuous" vertical="center"/>
    </xf>
    <xf numFmtId="0" fontId="82" fillId="0" borderId="0" xfId="0" applyFont="1" applyFill="1" applyBorder="1" applyAlignment="1">
      <alignment horizontal="left" vertical="center"/>
    </xf>
    <xf numFmtId="190" fontId="82" fillId="0" borderId="0" xfId="0" applyNumberFormat="1" applyFont="1" applyFill="1" applyBorder="1" applyAlignment="1">
      <alignment horizontal="center" vertical="center"/>
    </xf>
    <xf numFmtId="249" fontId="82" fillId="0" borderId="0" xfId="0" applyNumberFormat="1" applyFont="1" applyFill="1" applyBorder="1" applyAlignment="1">
      <alignment horizontal="center" vertical="center"/>
    </xf>
    <xf numFmtId="180" fontId="82" fillId="0" borderId="0" xfId="0" applyNumberFormat="1" applyFont="1" applyFill="1" applyBorder="1" applyAlignment="1">
      <alignment horizontal="center" vertical="center"/>
    </xf>
    <xf numFmtId="0" fontId="82" fillId="0" borderId="0" xfId="0" applyFont="1" applyFill="1" applyBorder="1" applyAlignment="1">
      <alignment horizontal="right" vertical="center"/>
    </xf>
    <xf numFmtId="250" fontId="82" fillId="0" borderId="24" xfId="0" applyNumberFormat="1" applyFont="1" applyFill="1" applyBorder="1" applyAlignment="1">
      <alignment horizontal="right" vertical="center"/>
    </xf>
    <xf numFmtId="0" fontId="82" fillId="0" borderId="23" xfId="0" applyFont="1" applyFill="1" applyBorder="1" applyAlignment="1">
      <alignment vertical="center"/>
    </xf>
    <xf numFmtId="0" fontId="82" fillId="0" borderId="28" xfId="0" applyFont="1" applyFill="1" applyBorder="1" applyAlignment="1">
      <alignment vertical="center"/>
    </xf>
    <xf numFmtId="0" fontId="82" fillId="0" borderId="28" xfId="0" applyFont="1" applyFill="1" applyBorder="1" applyAlignment="1">
      <alignment horizontal="right" vertical="center"/>
    </xf>
    <xf numFmtId="49" fontId="82" fillId="0" borderId="33" xfId="0" applyNumberFormat="1" applyFont="1" applyBorder="1" applyAlignment="1">
      <alignment horizontal="center" vertical="center"/>
    </xf>
    <xf numFmtId="248" fontId="82" fillId="0" borderId="0" xfId="0" applyNumberFormat="1" applyFont="1" applyBorder="1" applyAlignment="1">
      <alignment horizontal="center" vertical="center"/>
    </xf>
    <xf numFmtId="248" fontId="82" fillId="0" borderId="0" xfId="0" applyNumberFormat="1" applyFont="1" applyBorder="1" applyAlignment="1">
      <alignment vertical="center"/>
    </xf>
    <xf numFmtId="249" fontId="82" fillId="0" borderId="0" xfId="0" applyNumberFormat="1" applyFont="1" applyBorder="1" applyAlignment="1">
      <alignment horizontal="center" vertical="center"/>
    </xf>
    <xf numFmtId="0" fontId="82" fillId="0" borderId="2" xfId="0" applyFont="1" applyFill="1" applyBorder="1" applyAlignment="1">
      <alignment horizontal="left" vertical="center"/>
    </xf>
    <xf numFmtId="0" fontId="82" fillId="0" borderId="26" xfId="0" applyFont="1" applyFill="1" applyBorder="1" applyAlignment="1">
      <alignment horizontal="centerContinuous" vertical="center"/>
    </xf>
    <xf numFmtId="0" fontId="82" fillId="0" borderId="26" xfId="0" applyFont="1" applyFill="1" applyBorder="1" applyAlignment="1">
      <alignment horizontal="left" vertical="center"/>
    </xf>
    <xf numFmtId="248" fontId="82" fillId="0" borderId="26" xfId="0" applyNumberFormat="1" applyFont="1" applyBorder="1" applyAlignment="1">
      <alignment horizontal="center" vertical="center"/>
    </xf>
    <xf numFmtId="248" fontId="82" fillId="0" borderId="26" xfId="0" applyNumberFormat="1" applyFont="1" applyBorder="1" applyAlignment="1">
      <alignment vertical="center"/>
    </xf>
    <xf numFmtId="190" fontId="82" fillId="0" borderId="26" xfId="0" applyNumberFormat="1" applyFont="1" applyFill="1" applyBorder="1" applyAlignment="1">
      <alignment horizontal="center" vertical="center"/>
    </xf>
    <xf numFmtId="249" fontId="82" fillId="0" borderId="26" xfId="0" applyNumberFormat="1" applyFont="1" applyFill="1" applyBorder="1" applyAlignment="1">
      <alignment horizontal="center" vertical="center"/>
    </xf>
    <xf numFmtId="249" fontId="82" fillId="0" borderId="26" xfId="0" applyNumberFormat="1" applyFont="1" applyBorder="1" applyAlignment="1">
      <alignment horizontal="center" vertical="center"/>
    </xf>
    <xf numFmtId="180" fontId="82" fillId="0" borderId="26" xfId="0" applyNumberFormat="1" applyFont="1" applyFill="1" applyBorder="1" applyAlignment="1">
      <alignment horizontal="center" vertical="center"/>
    </xf>
    <xf numFmtId="180" fontId="82" fillId="0" borderId="26" xfId="0" applyNumberFormat="1" applyFont="1" applyBorder="1" applyAlignment="1">
      <alignment horizontal="center" vertical="center"/>
    </xf>
    <xf numFmtId="0" fontId="81" fillId="0" borderId="26" xfId="0" applyFont="1" applyBorder="1" applyAlignment="1">
      <alignment vertical="center"/>
    </xf>
    <xf numFmtId="0" fontId="81" fillId="0" borderId="23" xfId="0" applyFont="1" applyBorder="1" applyAlignment="1">
      <alignment horizontal="center" vertical="center"/>
    </xf>
    <xf numFmtId="49" fontId="81" fillId="0" borderId="22" xfId="863" applyNumberFormat="1" applyFont="1" applyBorder="1" applyAlignment="1">
      <alignment horizontal="center" vertical="center"/>
    </xf>
    <xf numFmtId="49" fontId="82" fillId="0" borderId="22" xfId="863" applyNumberFormat="1" applyFont="1" applyBorder="1" applyAlignment="1">
      <alignment horizontal="center" vertical="center"/>
    </xf>
    <xf numFmtId="0" fontId="81" fillId="0" borderId="0" xfId="863" applyFont="1" applyBorder="1" applyAlignment="1">
      <alignment horizontal="center" vertical="center"/>
    </xf>
    <xf numFmtId="0" fontId="81" fillId="0" borderId="0" xfId="863" applyFont="1" applyBorder="1">
      <alignment vertical="center"/>
    </xf>
    <xf numFmtId="0" fontId="81" fillId="0" borderId="24" xfId="863" applyFont="1" applyBorder="1">
      <alignment vertical="center"/>
    </xf>
    <xf numFmtId="0" fontId="81" fillId="0" borderId="22" xfId="863" applyFont="1" applyBorder="1" applyAlignment="1">
      <alignment vertical="center"/>
    </xf>
    <xf numFmtId="0" fontId="81" fillId="0" borderId="23" xfId="863" applyFont="1" applyBorder="1" applyAlignment="1">
      <alignment vertical="center"/>
    </xf>
    <xf numFmtId="0" fontId="81" fillId="0" borderId="0" xfId="863" applyFont="1" applyBorder="1" applyAlignment="1">
      <alignment horizontal="center"/>
    </xf>
    <xf numFmtId="0" fontId="86" fillId="0" borderId="0" xfId="863" applyFont="1">
      <alignment vertical="center"/>
    </xf>
    <xf numFmtId="0" fontId="81" fillId="0" borderId="25" xfId="863" applyFont="1" applyBorder="1" applyAlignment="1">
      <alignment vertical="center"/>
    </xf>
    <xf numFmtId="0" fontId="81" fillId="0" borderId="2" xfId="863" applyFont="1" applyBorder="1" applyAlignment="1">
      <alignment vertical="center"/>
    </xf>
    <xf numFmtId="0" fontId="82" fillId="0" borderId="26" xfId="863" applyFont="1" applyBorder="1" applyAlignment="1">
      <alignment vertical="center"/>
    </xf>
    <xf numFmtId="0" fontId="82" fillId="0" borderId="26" xfId="863" applyFont="1" applyBorder="1" applyAlignment="1">
      <alignment horizontal="center" vertical="center"/>
    </xf>
    <xf numFmtId="0" fontId="81" fillId="0" borderId="26" xfId="863" applyFont="1" applyBorder="1" applyAlignment="1">
      <alignment horizontal="center" vertical="center"/>
    </xf>
    <xf numFmtId="0" fontId="81" fillId="0" borderId="26" xfId="863" applyFont="1" applyBorder="1">
      <alignment vertical="center"/>
    </xf>
    <xf numFmtId="0" fontId="81" fillId="0" borderId="27" xfId="863" applyFont="1" applyBorder="1">
      <alignment vertical="center"/>
    </xf>
    <xf numFmtId="0" fontId="81" fillId="0" borderId="23" xfId="863" applyFont="1" applyBorder="1" applyAlignment="1">
      <alignment horizontal="left" vertical="center"/>
    </xf>
    <xf numFmtId="0" fontId="84" fillId="0" borderId="0" xfId="863" applyFont="1" applyBorder="1" applyAlignment="1">
      <alignment horizontal="center" vertical="center"/>
    </xf>
    <xf numFmtId="0" fontId="84" fillId="0" borderId="0" xfId="863" applyFont="1" applyBorder="1" applyAlignment="1">
      <alignment horizontal="left" vertical="center"/>
    </xf>
    <xf numFmtId="0" fontId="81" fillId="0" borderId="24" xfId="863" applyFont="1" applyBorder="1" applyAlignment="1">
      <alignment horizontal="right" vertical="center"/>
    </xf>
    <xf numFmtId="0" fontId="84" fillId="0" borderId="23" xfId="863" applyNumberFormat="1" applyFont="1" applyBorder="1" applyAlignment="1">
      <alignment horizontal="left" vertical="center" shrinkToFit="1"/>
    </xf>
    <xf numFmtId="0" fontId="81" fillId="0" borderId="0" xfId="863" quotePrefix="1" applyFont="1" applyBorder="1" applyAlignment="1">
      <alignment horizontal="center" vertical="center"/>
    </xf>
    <xf numFmtId="0" fontId="87" fillId="0" borderId="26" xfId="0" applyFont="1" applyBorder="1" applyAlignment="1">
      <alignment horizontal="right" vertical="center"/>
    </xf>
    <xf numFmtId="0" fontId="82" fillId="0" borderId="0" xfId="863" applyFont="1" applyBorder="1" applyAlignment="1">
      <alignment vertical="center" shrinkToFit="1"/>
    </xf>
    <xf numFmtId="183" fontId="82" fillId="0" borderId="0" xfId="863" applyNumberFormat="1" applyFont="1" applyBorder="1" applyAlignment="1">
      <alignment horizontal="center" vertical="center" shrinkToFit="1"/>
    </xf>
    <xf numFmtId="187" fontId="82" fillId="0" borderId="0" xfId="863" applyNumberFormat="1" applyFont="1" applyBorder="1" applyAlignment="1">
      <alignment horizontal="center" vertical="center" shrinkToFit="1"/>
    </xf>
    <xf numFmtId="0" fontId="82" fillId="0" borderId="0" xfId="863" applyFont="1" applyBorder="1" applyAlignment="1">
      <alignment horizontal="center" vertical="center"/>
    </xf>
    <xf numFmtId="0" fontId="82" fillId="0" borderId="0" xfId="863" applyFont="1" applyBorder="1" applyAlignment="1">
      <alignment vertical="center"/>
    </xf>
    <xf numFmtId="2" fontId="82" fillId="0" borderId="0" xfId="863" applyNumberFormat="1" applyFont="1" applyBorder="1" applyAlignment="1">
      <alignment horizontal="center" vertical="center" shrinkToFit="1"/>
    </xf>
    <xf numFmtId="0" fontId="82" fillId="0" borderId="0" xfId="863" applyFont="1" applyBorder="1" applyAlignment="1">
      <alignment horizontal="center" vertical="center" shrinkToFit="1"/>
    </xf>
    <xf numFmtId="185" fontId="84" fillId="0" borderId="24" xfId="863" applyNumberFormat="1" applyFont="1" applyBorder="1" applyAlignment="1">
      <alignment horizontal="right" vertical="center" shrinkToFit="1"/>
    </xf>
    <xf numFmtId="176" fontId="82" fillId="0" borderId="0" xfId="863" applyNumberFormat="1" applyFont="1" applyBorder="1" applyAlignment="1">
      <alignment horizontal="center" vertical="center"/>
    </xf>
    <xf numFmtId="176" fontId="82" fillId="0" borderId="0" xfId="863" applyNumberFormat="1" applyFont="1" applyBorder="1" applyAlignment="1">
      <alignment vertical="center"/>
    </xf>
    <xf numFmtId="176" fontId="82" fillId="0" borderId="24" xfId="863" applyNumberFormat="1" applyFont="1" applyBorder="1" applyAlignment="1">
      <alignment horizontal="right" vertical="center" shrinkToFit="1"/>
    </xf>
    <xf numFmtId="0" fontId="81" fillId="0" borderId="23" xfId="863" applyFont="1" applyBorder="1" applyAlignment="1">
      <alignment horizontal="center" vertical="center"/>
    </xf>
    <xf numFmtId="204" fontId="82" fillId="0" borderId="0" xfId="863" applyNumberFormat="1" applyFont="1" applyBorder="1" applyAlignment="1">
      <alignment horizontal="right" vertical="center" shrinkToFit="1"/>
    </xf>
    <xf numFmtId="218" fontId="82" fillId="0" borderId="0" xfId="863" applyNumberFormat="1" applyFont="1" applyBorder="1" applyAlignment="1">
      <alignment horizontal="right" vertical="center" shrinkToFit="1"/>
    </xf>
    <xf numFmtId="204" fontId="82" fillId="0" borderId="0" xfId="863" applyNumberFormat="1" applyFont="1" applyFill="1" applyBorder="1" applyAlignment="1">
      <alignment horizontal="center" vertical="center" shrinkToFit="1"/>
    </xf>
    <xf numFmtId="218" fontId="82" fillId="0" borderId="0" xfId="863" applyNumberFormat="1" applyFont="1" applyBorder="1" applyAlignment="1">
      <alignment horizontal="center" vertical="center" shrinkToFit="1"/>
    </xf>
    <xf numFmtId="0" fontId="82" fillId="0" borderId="28" xfId="863" applyFont="1" applyBorder="1" applyAlignment="1">
      <alignment vertical="center"/>
    </xf>
    <xf numFmtId="0" fontId="82" fillId="0" borderId="28" xfId="863" applyFont="1" applyBorder="1" applyAlignment="1">
      <alignment horizontal="center" vertical="center"/>
    </xf>
    <xf numFmtId="190" fontId="82" fillId="0" borderId="28" xfId="863" applyNumberFormat="1" applyFont="1" applyBorder="1" applyAlignment="1">
      <alignment horizontal="center" vertical="center"/>
    </xf>
    <xf numFmtId="196" fontId="82" fillId="0" borderId="28" xfId="863" applyNumberFormat="1" applyFont="1" applyBorder="1" applyAlignment="1">
      <alignment horizontal="right" vertical="center"/>
    </xf>
    <xf numFmtId="238" fontId="82" fillId="0" borderId="29" xfId="863" applyNumberFormat="1" applyFont="1" applyBorder="1" applyAlignment="1">
      <alignment horizontal="right" vertical="center" shrinkToFit="1"/>
    </xf>
    <xf numFmtId="202" fontId="82" fillId="0" borderId="29" xfId="863" applyNumberFormat="1" applyFont="1" applyBorder="1" applyAlignment="1">
      <alignment horizontal="right" vertical="center" shrinkToFit="1"/>
    </xf>
    <xf numFmtId="49" fontId="81" fillId="0" borderId="25" xfId="863" applyNumberFormat="1" applyFont="1" applyBorder="1" applyAlignment="1">
      <alignment vertical="center"/>
    </xf>
    <xf numFmtId="0" fontId="81" fillId="0" borderId="2" xfId="863" applyFont="1" applyBorder="1" applyAlignment="1">
      <alignment horizontal="center" vertical="center"/>
    </xf>
    <xf numFmtId="187" fontId="82" fillId="0" borderId="26" xfId="863" applyNumberFormat="1" applyFont="1" applyBorder="1" applyAlignment="1">
      <alignment horizontal="center" vertical="center" shrinkToFit="1"/>
    </xf>
    <xf numFmtId="0" fontId="82" fillId="0" borderId="26" xfId="863" applyFont="1" applyBorder="1" applyAlignment="1">
      <alignment horizontal="center" vertical="center" shrinkToFit="1"/>
    </xf>
    <xf numFmtId="204" fontId="82" fillId="0" borderId="26" xfId="863" applyNumberFormat="1" applyFont="1" applyFill="1" applyBorder="1" applyAlignment="1">
      <alignment horizontal="center" vertical="center" shrinkToFit="1"/>
    </xf>
    <xf numFmtId="218" fontId="82" fillId="0" borderId="26" xfId="863" applyNumberFormat="1" applyFont="1" applyBorder="1" applyAlignment="1">
      <alignment horizontal="center" vertical="center" shrinkToFit="1"/>
    </xf>
    <xf numFmtId="204" fontId="82" fillId="0" borderId="26" xfId="863" applyNumberFormat="1" applyFont="1" applyBorder="1" applyAlignment="1">
      <alignment horizontal="right" vertical="center" shrinkToFit="1"/>
    </xf>
    <xf numFmtId="218" fontId="82" fillId="0" borderId="26" xfId="863" applyNumberFormat="1" applyFont="1" applyBorder="1" applyAlignment="1">
      <alignment horizontal="right" vertical="center" shrinkToFit="1"/>
    </xf>
    <xf numFmtId="176" fontId="82" fillId="0" borderId="27" xfId="863" applyNumberFormat="1" applyFont="1" applyBorder="1" applyAlignment="1">
      <alignment horizontal="right" vertical="center" shrinkToFit="1"/>
    </xf>
    <xf numFmtId="2" fontId="82" fillId="0" borderId="0" xfId="863" applyNumberFormat="1" applyFont="1" applyBorder="1" applyAlignment="1">
      <alignment horizontal="center" vertical="center"/>
    </xf>
    <xf numFmtId="196" fontId="82" fillId="0" borderId="0" xfId="863" applyNumberFormat="1" applyFont="1" applyBorder="1" applyAlignment="1">
      <alignment horizontal="right" vertical="center"/>
    </xf>
    <xf numFmtId="2" fontId="82" fillId="0" borderId="26" xfId="863" applyNumberFormat="1" applyFont="1" applyBorder="1" applyAlignment="1">
      <alignment horizontal="center" vertical="center"/>
    </xf>
    <xf numFmtId="0" fontId="81" fillId="0" borderId="23" xfId="863" applyFont="1" applyBorder="1" applyAlignment="1">
      <alignment horizontal="left" vertical="center" shrinkToFit="1"/>
    </xf>
    <xf numFmtId="0" fontId="84" fillId="0" borderId="0" xfId="0" applyFont="1" applyBorder="1" applyAlignment="1">
      <alignment horizontal="left" vertical="center"/>
    </xf>
    <xf numFmtId="0" fontId="81" fillId="0" borderId="23" xfId="863" applyFont="1" applyBorder="1" applyAlignment="1">
      <alignment vertical="center" shrinkToFit="1"/>
    </xf>
    <xf numFmtId="0" fontId="84" fillId="0" borderId="0" xfId="863" applyFont="1" applyBorder="1" applyAlignment="1">
      <alignment vertical="center"/>
    </xf>
    <xf numFmtId="0" fontId="84" fillId="0" borderId="23" xfId="863" applyFont="1" applyBorder="1" applyAlignment="1">
      <alignment horizontal="left" vertical="center" shrinkToFit="1"/>
    </xf>
    <xf numFmtId="0" fontId="82" fillId="0" borderId="0" xfId="863" applyFont="1" applyFill="1" applyBorder="1" applyAlignment="1">
      <alignment vertical="center"/>
    </xf>
    <xf numFmtId="0" fontId="82" fillId="0" borderId="28" xfId="863" applyFont="1" applyFill="1" applyBorder="1" applyAlignment="1">
      <alignment vertical="center"/>
    </xf>
    <xf numFmtId="196" fontId="82" fillId="0" borderId="28" xfId="863" applyNumberFormat="1" applyFont="1" applyFill="1" applyBorder="1" applyAlignment="1">
      <alignment horizontal="right" vertical="center"/>
    </xf>
    <xf numFmtId="0" fontId="82" fillId="0" borderId="28" xfId="863" applyFont="1" applyFill="1" applyBorder="1" applyAlignment="1">
      <alignment horizontal="center" vertical="center"/>
    </xf>
    <xf numFmtId="239" fontId="82" fillId="0" borderId="29" xfId="863" applyNumberFormat="1" applyFont="1" applyBorder="1" applyAlignment="1">
      <alignment horizontal="right" vertical="center" shrinkToFit="1"/>
    </xf>
    <xf numFmtId="176" fontId="82" fillId="0" borderId="26" xfId="863" applyNumberFormat="1" applyFont="1" applyBorder="1" applyAlignment="1">
      <alignment horizontal="center" vertical="center"/>
    </xf>
    <xf numFmtId="176" fontId="82" fillId="0" borderId="26" xfId="863" applyNumberFormat="1" applyFont="1" applyBorder="1" applyAlignment="1">
      <alignment vertical="center"/>
    </xf>
    <xf numFmtId="176" fontId="81" fillId="0" borderId="26" xfId="863" applyNumberFormat="1" applyFont="1" applyBorder="1" applyAlignment="1">
      <alignment horizontal="center" vertical="center"/>
    </xf>
    <xf numFmtId="196" fontId="82" fillId="0" borderId="26" xfId="863" applyNumberFormat="1" applyFont="1" applyBorder="1" applyAlignment="1">
      <alignment horizontal="right" vertical="center"/>
    </xf>
    <xf numFmtId="240" fontId="84" fillId="0" borderId="27" xfId="863" applyNumberFormat="1" applyFont="1" applyBorder="1" applyAlignment="1">
      <alignment horizontal="right" vertical="center" shrinkToFit="1"/>
    </xf>
    <xf numFmtId="237" fontId="81" fillId="0" borderId="22" xfId="863" applyNumberFormat="1" applyFont="1" applyBorder="1" applyAlignment="1">
      <alignment horizontal="center" vertical="center"/>
    </xf>
    <xf numFmtId="0" fontId="82" fillId="0" borderId="23" xfId="863" applyFont="1" applyBorder="1" applyAlignment="1">
      <alignment vertical="center"/>
    </xf>
    <xf numFmtId="239" fontId="82" fillId="0" borderId="24" xfId="863" applyNumberFormat="1" applyFont="1" applyBorder="1" applyAlignment="1">
      <alignment horizontal="right" vertical="center" shrinkToFit="1"/>
    </xf>
    <xf numFmtId="176" fontId="81" fillId="0" borderId="0" xfId="863" applyNumberFormat="1" applyFont="1" applyBorder="1" applyAlignment="1">
      <alignment horizontal="center" vertical="center"/>
    </xf>
    <xf numFmtId="2" fontId="82" fillId="0" borderId="28" xfId="863" applyNumberFormat="1" applyFont="1" applyBorder="1" applyAlignment="1">
      <alignment horizontal="center" vertical="center"/>
    </xf>
    <xf numFmtId="176" fontId="81" fillId="0" borderId="28" xfId="863" applyNumberFormat="1" applyFont="1" applyBorder="1" applyAlignment="1">
      <alignment horizontal="center" vertical="center"/>
    </xf>
    <xf numFmtId="176" fontId="82" fillId="0" borderId="29" xfId="863" applyNumberFormat="1" applyFont="1" applyBorder="1" applyAlignment="1">
      <alignment horizontal="right" vertical="center" shrinkToFit="1"/>
    </xf>
    <xf numFmtId="49" fontId="82" fillId="0" borderId="22" xfId="863" applyNumberFormat="1" applyFont="1" applyBorder="1" applyAlignment="1">
      <alignment vertical="center"/>
    </xf>
    <xf numFmtId="0" fontId="79" fillId="0" borderId="0" xfId="863" applyFont="1" applyBorder="1" applyAlignment="1">
      <alignment horizontal="right" vertical="center"/>
    </xf>
    <xf numFmtId="0" fontId="86" fillId="0" borderId="35" xfId="0" applyFont="1" applyBorder="1" applyAlignment="1">
      <alignment vertical="center"/>
    </xf>
    <xf numFmtId="49" fontId="79" fillId="0" borderId="23" xfId="0" applyNumberFormat="1" applyFont="1" applyBorder="1" applyAlignment="1">
      <alignment horizontal="center" vertical="center"/>
    </xf>
    <xf numFmtId="0" fontId="81" fillId="0" borderId="24" xfId="0" applyFont="1" applyBorder="1">
      <alignment vertical="center"/>
    </xf>
    <xf numFmtId="0" fontId="87" fillId="0" borderId="0" xfId="0" applyFont="1" applyBorder="1" applyAlignment="1">
      <alignment horizontal="left" vertical="center"/>
    </xf>
    <xf numFmtId="49" fontId="79" fillId="0" borderId="33" xfId="0" applyNumberFormat="1" applyFont="1" applyBorder="1" applyAlignment="1">
      <alignment vertical="center"/>
    </xf>
    <xf numFmtId="0" fontId="82" fillId="0" borderId="31" xfId="0" applyFont="1" applyBorder="1" applyAlignment="1">
      <alignment vertical="center"/>
    </xf>
    <xf numFmtId="49" fontId="80" fillId="0" borderId="23" xfId="0" applyNumberFormat="1" applyFont="1" applyBorder="1" applyAlignment="1">
      <alignment horizontal="left" vertical="center" shrinkToFit="1"/>
    </xf>
    <xf numFmtId="0" fontId="88" fillId="0" borderId="23" xfId="0" applyNumberFormat="1" applyFont="1" applyBorder="1" applyAlignment="1">
      <alignment horizontal="left" vertical="center" shrinkToFit="1"/>
    </xf>
    <xf numFmtId="0" fontId="81" fillId="0" borderId="0" xfId="0" quotePrefix="1" applyFont="1" applyBorder="1" applyAlignment="1">
      <alignment horizontal="center" vertical="center"/>
    </xf>
    <xf numFmtId="0" fontId="81" fillId="0" borderId="0" xfId="0" applyFont="1" applyBorder="1" applyAlignment="1">
      <alignment horizontal="left" vertical="center"/>
    </xf>
    <xf numFmtId="0" fontId="89" fillId="0" borderId="0" xfId="0" applyFont="1" applyBorder="1" applyAlignment="1">
      <alignment horizontal="center" vertical="center"/>
    </xf>
    <xf numFmtId="0" fontId="89" fillId="0" borderId="0" xfId="0" applyFont="1" applyBorder="1" applyAlignment="1">
      <alignment horizontal="center" vertical="center" shrinkToFit="1"/>
    </xf>
    <xf numFmtId="0" fontId="89" fillId="0" borderId="0" xfId="0" applyFont="1" applyBorder="1" applyAlignment="1">
      <alignment vertical="center"/>
    </xf>
    <xf numFmtId="0" fontId="80" fillId="0" borderId="22" xfId="0" applyFont="1" applyBorder="1" applyAlignment="1">
      <alignment vertical="center"/>
    </xf>
    <xf numFmtId="0" fontId="80" fillId="0" borderId="23" xfId="0" applyFont="1" applyBorder="1" applyAlignment="1">
      <alignment vertical="center"/>
    </xf>
    <xf numFmtId="0" fontId="90" fillId="0" borderId="36" xfId="0" applyFont="1" applyBorder="1" applyAlignment="1">
      <alignment horizontal="center" vertical="center"/>
    </xf>
    <xf numFmtId="49" fontId="80" fillId="0" borderId="22" xfId="0" applyNumberFormat="1" applyFont="1" applyBorder="1" applyAlignment="1">
      <alignment vertical="center"/>
    </xf>
    <xf numFmtId="183" fontId="91" fillId="0" borderId="37" xfId="0" applyNumberFormat="1" applyFont="1" applyBorder="1" applyAlignment="1">
      <alignment vertical="center" shrinkToFit="1"/>
    </xf>
    <xf numFmtId="183" fontId="90" fillId="0" borderId="37" xfId="0" applyNumberFormat="1" applyFont="1" applyBorder="1" applyAlignment="1">
      <alignment vertical="center" shrinkToFit="1"/>
    </xf>
    <xf numFmtId="0" fontId="91" fillId="0" borderId="37" xfId="0" applyFont="1" applyBorder="1" applyAlignment="1">
      <alignment horizontal="center" vertical="center"/>
    </xf>
    <xf numFmtId="0" fontId="90" fillId="0" borderId="38" xfId="0" applyFont="1" applyBorder="1" applyAlignment="1">
      <alignment horizontal="center" vertical="center"/>
    </xf>
    <xf numFmtId="185" fontId="84" fillId="0" borderId="24" xfId="0" applyNumberFormat="1" applyFont="1" applyBorder="1" applyAlignment="1">
      <alignment horizontal="right" vertical="center" shrinkToFit="1"/>
    </xf>
    <xf numFmtId="0" fontId="82" fillId="0" borderId="0" xfId="0" applyFont="1" applyBorder="1" applyAlignment="1">
      <alignment horizontal="center" vertical="center" shrinkToFit="1"/>
    </xf>
    <xf numFmtId="183" fontId="82" fillId="0" borderId="0" xfId="0" applyNumberFormat="1" applyFont="1" applyBorder="1" applyAlignment="1">
      <alignment horizontal="center" vertical="center" shrinkToFit="1"/>
    </xf>
    <xf numFmtId="187" fontId="82" fillId="0" borderId="0" xfId="0" applyNumberFormat="1" applyFont="1" applyBorder="1" applyAlignment="1">
      <alignment horizontal="center" vertical="center" shrinkToFit="1"/>
    </xf>
    <xf numFmtId="201" fontId="91" fillId="0" borderId="0" xfId="0" applyNumberFormat="1" applyFont="1" applyBorder="1" applyAlignment="1">
      <alignment horizontal="center" vertical="center" shrinkToFit="1"/>
    </xf>
    <xf numFmtId="0" fontId="79" fillId="0" borderId="0" xfId="0" applyFont="1" applyBorder="1" applyAlignment="1">
      <alignment horizontal="center" vertical="center" shrinkToFit="1"/>
    </xf>
    <xf numFmtId="0" fontId="82" fillId="0" borderId="0" xfId="0" applyFont="1" applyBorder="1" applyAlignment="1">
      <alignment horizontal="center" vertical="center"/>
    </xf>
    <xf numFmtId="0" fontId="82" fillId="0" borderId="0" xfId="0" applyFont="1" applyBorder="1" applyAlignment="1">
      <alignment vertical="center"/>
    </xf>
    <xf numFmtId="2" fontId="82" fillId="0" borderId="0" xfId="0" applyNumberFormat="1" applyFont="1" applyBorder="1" applyAlignment="1">
      <alignment horizontal="center" vertical="center" shrinkToFit="1"/>
    </xf>
    <xf numFmtId="183" fontId="90" fillId="0" borderId="39" xfId="0" applyNumberFormat="1" applyFont="1" applyBorder="1" applyAlignment="1">
      <alignment vertical="center" shrinkToFit="1"/>
    </xf>
    <xf numFmtId="49" fontId="81" fillId="0" borderId="22" xfId="0" applyNumberFormat="1" applyFont="1" applyBorder="1" applyAlignment="1">
      <alignment vertical="center"/>
    </xf>
    <xf numFmtId="176" fontId="82" fillId="0" borderId="0" xfId="0" applyNumberFormat="1" applyFont="1" applyBorder="1" applyAlignment="1">
      <alignment vertical="center"/>
    </xf>
    <xf numFmtId="176" fontId="82" fillId="0" borderId="24" xfId="0" applyNumberFormat="1" applyFont="1" applyBorder="1" applyAlignment="1">
      <alignment horizontal="right" vertical="center" shrinkToFit="1"/>
    </xf>
    <xf numFmtId="0" fontId="81" fillId="0" borderId="23" xfId="0" applyFont="1" applyBorder="1" applyAlignment="1">
      <alignment horizontal="center" vertical="center"/>
    </xf>
    <xf numFmtId="0" fontId="92" fillId="0" borderId="0" xfId="0" applyFont="1" applyBorder="1" applyAlignment="1">
      <alignment vertical="center"/>
    </xf>
    <xf numFmtId="197" fontId="84" fillId="0" borderId="24" xfId="0" applyNumberFormat="1" applyFont="1" applyBorder="1" applyAlignment="1">
      <alignment horizontal="right" vertical="center" shrinkToFit="1"/>
    </xf>
    <xf numFmtId="195" fontId="91" fillId="0" borderId="0" xfId="0" applyNumberFormat="1" applyFont="1" applyFill="1" applyBorder="1" applyAlignment="1">
      <alignment vertical="center" shrinkToFit="1"/>
    </xf>
    <xf numFmtId="0" fontId="79" fillId="0" borderId="0" xfId="0" applyFont="1" applyFill="1" applyBorder="1" applyAlignment="1">
      <alignment shrinkToFit="1"/>
    </xf>
    <xf numFmtId="0" fontId="79" fillId="0" borderId="0" xfId="0" applyFont="1" applyBorder="1" applyAlignment="1">
      <alignment shrinkToFit="1"/>
    </xf>
    <xf numFmtId="183" fontId="90" fillId="0" borderId="0" xfId="0" applyNumberFormat="1" applyFont="1" applyBorder="1" applyAlignment="1">
      <alignment vertical="center" shrinkToFit="1"/>
    </xf>
    <xf numFmtId="179" fontId="90" fillId="0" borderId="0" xfId="0" applyNumberFormat="1" applyFont="1" applyBorder="1" applyAlignment="1">
      <alignment horizontal="center" vertical="center" shrinkToFit="1"/>
    </xf>
    <xf numFmtId="179" fontId="90" fillId="0" borderId="0" xfId="0" applyNumberFormat="1" applyFont="1" applyBorder="1" applyAlignment="1">
      <alignment shrinkToFit="1"/>
    </xf>
    <xf numFmtId="0" fontId="80" fillId="0" borderId="23" xfId="0" applyFont="1" applyBorder="1" applyAlignment="1">
      <alignment horizontal="center" vertical="center"/>
    </xf>
    <xf numFmtId="0" fontId="82" fillId="0" borderId="28" xfId="0" applyFont="1" applyBorder="1" applyAlignment="1">
      <alignment horizontal="center" vertical="center"/>
    </xf>
    <xf numFmtId="190" fontId="82" fillId="0" borderId="28" xfId="0" applyNumberFormat="1" applyFont="1" applyBorder="1" applyAlignment="1">
      <alignment horizontal="center" vertical="center"/>
    </xf>
    <xf numFmtId="196" fontId="82" fillId="0" borderId="28" xfId="0" applyNumberFormat="1" applyFont="1" applyBorder="1" applyAlignment="1">
      <alignment horizontal="right" vertical="center"/>
    </xf>
    <xf numFmtId="202" fontId="82" fillId="0" borderId="29" xfId="0" applyNumberFormat="1" applyFont="1" applyBorder="1" applyAlignment="1">
      <alignment horizontal="right" vertical="center" shrinkToFit="1"/>
    </xf>
    <xf numFmtId="183" fontId="91" fillId="0" borderId="0" xfId="0" applyNumberFormat="1" applyFont="1" applyBorder="1" applyAlignment="1">
      <alignment horizontal="center" vertical="center" shrinkToFit="1"/>
    </xf>
    <xf numFmtId="49" fontId="80" fillId="0" borderId="25" xfId="0" applyNumberFormat="1" applyFont="1" applyBorder="1" applyAlignment="1">
      <alignment vertical="center"/>
    </xf>
    <xf numFmtId="0" fontId="80" fillId="0" borderId="2" xfId="0" applyFont="1" applyBorder="1" applyAlignment="1">
      <alignment horizontal="left" vertical="center"/>
    </xf>
    <xf numFmtId="0" fontId="82" fillId="0" borderId="26" xfId="0" applyFont="1" applyBorder="1" applyAlignment="1">
      <alignment vertical="center"/>
    </xf>
    <xf numFmtId="0" fontId="82" fillId="0" borderId="26" xfId="0" applyFont="1" applyBorder="1" applyAlignment="1">
      <alignment horizontal="center" vertical="center" shrinkToFit="1"/>
    </xf>
    <xf numFmtId="0" fontId="82" fillId="0" borderId="26" xfId="0" applyFont="1" applyBorder="1" applyAlignment="1">
      <alignment horizontal="center" vertical="center"/>
    </xf>
    <xf numFmtId="0" fontId="82" fillId="0" borderId="26" xfId="0" applyFont="1" applyBorder="1" applyAlignment="1">
      <alignment vertical="center"/>
    </xf>
    <xf numFmtId="183" fontId="82" fillId="0" borderId="26" xfId="0" applyNumberFormat="1" applyFont="1" applyBorder="1" applyAlignment="1">
      <alignment horizontal="center" vertical="center" shrinkToFit="1"/>
    </xf>
    <xf numFmtId="187" fontId="82" fillId="0" borderId="26" xfId="0" applyNumberFormat="1" applyFont="1" applyBorder="1" applyAlignment="1">
      <alignment horizontal="center" vertical="center" shrinkToFit="1"/>
    </xf>
    <xf numFmtId="2" fontId="82" fillId="0" borderId="26" xfId="0" applyNumberFormat="1" applyFont="1" applyBorder="1" applyAlignment="1">
      <alignment horizontal="center" vertical="center" shrinkToFit="1"/>
    </xf>
    <xf numFmtId="0" fontId="82" fillId="0" borderId="26" xfId="0" applyFont="1" applyBorder="1" applyAlignment="1">
      <alignment horizontal="right" vertical="center"/>
    </xf>
    <xf numFmtId="197" fontId="84" fillId="0" borderId="27" xfId="0" applyNumberFormat="1" applyFont="1" applyBorder="1" applyAlignment="1">
      <alignment horizontal="right" vertical="center" shrinkToFit="1"/>
    </xf>
    <xf numFmtId="0" fontId="79" fillId="0" borderId="26" xfId="0" applyFont="1" applyBorder="1" applyAlignment="1">
      <alignment vertical="center"/>
    </xf>
    <xf numFmtId="0" fontId="79" fillId="0" borderId="31" xfId="0" applyFont="1" applyBorder="1" applyAlignment="1">
      <alignment vertical="center"/>
    </xf>
    <xf numFmtId="0" fontId="79" fillId="0" borderId="0" xfId="0" applyFont="1" applyBorder="1" applyAlignment="1">
      <alignment horizontal="right" vertical="center"/>
    </xf>
    <xf numFmtId="2" fontId="82" fillId="0" borderId="0" xfId="0" applyNumberFormat="1" applyFont="1" applyBorder="1" applyAlignment="1">
      <alignment horizontal="center" vertical="center"/>
    </xf>
    <xf numFmtId="0" fontId="80" fillId="0" borderId="2" xfId="0" applyFont="1" applyBorder="1" applyAlignment="1">
      <alignment horizontal="center" vertical="center"/>
    </xf>
    <xf numFmtId="2" fontId="82" fillId="0" borderId="26" xfId="0" applyNumberFormat="1" applyFont="1" applyBorder="1" applyAlignment="1">
      <alignment horizontal="center" vertical="center"/>
    </xf>
    <xf numFmtId="192" fontId="82" fillId="0" borderId="0" xfId="0" applyNumberFormat="1" applyFont="1" applyBorder="1" applyAlignment="1">
      <alignment horizontal="center" vertical="center" shrinkToFit="1"/>
    </xf>
    <xf numFmtId="0" fontId="86" fillId="0" borderId="0" xfId="0" applyFont="1" applyBorder="1" applyAlignment="1">
      <alignment horizontal="center" vertical="center" shrinkToFit="1"/>
    </xf>
    <xf numFmtId="219" fontId="82" fillId="0" borderId="0" xfId="0" applyNumberFormat="1" applyFont="1" applyBorder="1" applyAlignment="1">
      <alignment vertical="center" shrinkToFit="1"/>
    </xf>
    <xf numFmtId="219" fontId="86" fillId="0" borderId="0" xfId="0" applyNumberFormat="1" applyFont="1" applyBorder="1" applyAlignment="1">
      <alignment vertical="center" shrinkToFit="1"/>
    </xf>
    <xf numFmtId="192" fontId="82" fillId="0" borderId="0" xfId="0" applyNumberFormat="1" applyFont="1" applyFill="1" applyBorder="1" applyAlignment="1">
      <alignment horizontal="center" vertical="center" shrinkToFit="1"/>
    </xf>
    <xf numFmtId="49" fontId="80" fillId="0" borderId="23" xfId="0" applyNumberFormat="1" applyFont="1" applyBorder="1" applyAlignment="1">
      <alignment horizontal="left" vertical="center"/>
    </xf>
    <xf numFmtId="2" fontId="82" fillId="0" borderId="28" xfId="0" applyNumberFormat="1" applyFont="1" applyBorder="1" applyAlignment="1">
      <alignment horizontal="center" vertical="center"/>
    </xf>
    <xf numFmtId="198" fontId="82" fillId="0" borderId="29" xfId="0" applyNumberFormat="1" applyFont="1" applyBorder="1" applyAlignment="1">
      <alignment horizontal="right" vertical="center"/>
    </xf>
    <xf numFmtId="49" fontId="80" fillId="0" borderId="25" xfId="0" applyNumberFormat="1" applyFont="1" applyBorder="1" applyAlignment="1">
      <alignment horizontal="center" vertical="center"/>
    </xf>
    <xf numFmtId="49" fontId="80" fillId="0" borderId="2" xfId="0" applyNumberFormat="1" applyFont="1" applyBorder="1" applyAlignment="1">
      <alignment horizontal="left" vertical="center"/>
    </xf>
    <xf numFmtId="0" fontId="82" fillId="0" borderId="26" xfId="0" applyFont="1" applyFill="1" applyBorder="1" applyAlignment="1">
      <alignment vertical="center"/>
    </xf>
    <xf numFmtId="0" fontId="82" fillId="0" borderId="26" xfId="0" applyFont="1" applyBorder="1" applyAlignment="1">
      <alignment horizontal="left" vertical="center"/>
    </xf>
    <xf numFmtId="196" fontId="82" fillId="0" borderId="26" xfId="0" applyNumberFormat="1" applyFont="1" applyBorder="1" applyAlignment="1">
      <alignment horizontal="right" vertical="center"/>
    </xf>
    <xf numFmtId="198" fontId="82" fillId="0" borderId="27" xfId="0" applyNumberFormat="1" applyFont="1" applyBorder="1" applyAlignment="1">
      <alignment horizontal="right" vertical="center"/>
    </xf>
    <xf numFmtId="0" fontId="80" fillId="0" borderId="23" xfId="0" applyFont="1" applyBorder="1" applyAlignment="1">
      <alignment horizontal="left" vertical="center" shrinkToFit="1"/>
    </xf>
    <xf numFmtId="176" fontId="82" fillId="0" borderId="24" xfId="0" applyNumberFormat="1" applyFont="1" applyBorder="1" applyAlignment="1">
      <alignment horizontal="right" vertical="center"/>
    </xf>
    <xf numFmtId="193" fontId="82" fillId="0" borderId="0" xfId="0" applyNumberFormat="1" applyFont="1" applyBorder="1" applyAlignment="1">
      <alignment vertical="center" shrinkToFit="1"/>
    </xf>
    <xf numFmtId="187" fontId="79" fillId="0" borderId="0" xfId="0" applyNumberFormat="1" applyFont="1" applyBorder="1" applyAlignment="1">
      <alignment horizontal="center" vertical="center" shrinkToFit="1"/>
    </xf>
    <xf numFmtId="2" fontId="79" fillId="0" borderId="0" xfId="0" applyNumberFormat="1" applyFont="1" applyBorder="1" applyAlignment="1">
      <alignment horizontal="center" vertical="center" shrinkToFit="1"/>
    </xf>
    <xf numFmtId="0" fontId="88" fillId="0" borderId="23" xfId="0" applyFont="1" applyBorder="1" applyAlignment="1">
      <alignment horizontal="left" vertical="center"/>
    </xf>
    <xf numFmtId="0" fontId="82" fillId="0" borderId="0" xfId="0" quotePrefix="1" applyFont="1" applyBorder="1" applyAlignment="1">
      <alignment horizontal="center" vertical="center"/>
    </xf>
    <xf numFmtId="213" fontId="84" fillId="0" borderId="24" xfId="0" applyNumberFormat="1" applyFont="1" applyBorder="1" applyAlignment="1">
      <alignment horizontal="right" vertical="center"/>
    </xf>
    <xf numFmtId="49" fontId="88" fillId="0" borderId="23" xfId="0" applyNumberFormat="1" applyFont="1" applyBorder="1" applyAlignment="1">
      <alignment horizontal="left" vertical="center" shrinkToFit="1"/>
    </xf>
    <xf numFmtId="0" fontId="93" fillId="0" borderId="0" xfId="0" applyFont="1" applyBorder="1" applyAlignment="1">
      <alignment horizontal="left" vertical="center"/>
    </xf>
    <xf numFmtId="213" fontId="82" fillId="0" borderId="29" xfId="0" applyNumberFormat="1" applyFont="1" applyBorder="1" applyAlignment="1">
      <alignment horizontal="right" vertical="center"/>
    </xf>
    <xf numFmtId="192" fontId="91" fillId="0" borderId="0" xfId="0" applyNumberFormat="1" applyFont="1" applyBorder="1" applyAlignment="1">
      <alignment vertical="center"/>
    </xf>
    <xf numFmtId="49" fontId="88" fillId="0" borderId="2" xfId="0" applyNumberFormat="1" applyFont="1" applyBorder="1" applyAlignment="1">
      <alignment horizontal="left" vertical="center" shrinkToFit="1"/>
    </xf>
    <xf numFmtId="0" fontId="93" fillId="0" borderId="26" xfId="0" applyFont="1" applyBorder="1" applyAlignment="1">
      <alignment horizontal="left" vertical="center"/>
    </xf>
    <xf numFmtId="0" fontId="84" fillId="0" borderId="26" xfId="0" applyFont="1" applyBorder="1" applyAlignment="1">
      <alignment horizontal="left" vertical="center"/>
    </xf>
    <xf numFmtId="0" fontId="84" fillId="0" borderId="31" xfId="0" applyFont="1" applyBorder="1" applyAlignment="1">
      <alignment horizontal="center" vertical="center"/>
    </xf>
    <xf numFmtId="0" fontId="82" fillId="0" borderId="0" xfId="0" applyFont="1" applyBorder="1" applyAlignment="1">
      <alignment horizontal="left" vertical="center" shrinkToFit="1"/>
    </xf>
    <xf numFmtId="198" fontId="82" fillId="0" borderId="0" xfId="0" applyNumberFormat="1" applyFont="1" applyBorder="1" applyAlignment="1">
      <alignment horizontal="center" vertical="center" shrinkToFit="1"/>
    </xf>
    <xf numFmtId="211" fontId="82" fillId="0" borderId="0" xfId="0" applyNumberFormat="1" applyFont="1" applyBorder="1" applyAlignment="1">
      <alignment horizontal="center" vertical="center" shrinkToFit="1"/>
    </xf>
    <xf numFmtId="212" fontId="82" fillId="0" borderId="0" xfId="0" applyNumberFormat="1" applyFont="1" applyBorder="1" applyAlignment="1">
      <alignment horizontal="center" vertical="center"/>
    </xf>
    <xf numFmtId="213" fontId="82" fillId="0" borderId="0" xfId="0" applyNumberFormat="1" applyFont="1" applyBorder="1" applyAlignment="1">
      <alignment horizontal="center" vertical="center"/>
    </xf>
    <xf numFmtId="213" fontId="81" fillId="0" borderId="0" xfId="0" applyNumberFormat="1" applyFont="1" applyBorder="1" applyAlignment="1">
      <alignment horizontal="center" vertical="center"/>
    </xf>
    <xf numFmtId="38" fontId="82" fillId="0" borderId="0" xfId="0" applyNumberFormat="1" applyFont="1" applyBorder="1" applyAlignment="1">
      <alignment horizontal="center" vertical="center" shrinkToFit="1"/>
    </xf>
    <xf numFmtId="0" fontId="82" fillId="0" borderId="0" xfId="0" applyFont="1" applyFill="1" applyBorder="1" applyAlignment="1">
      <alignment horizontal="center" vertical="center" shrinkToFit="1"/>
    </xf>
    <xf numFmtId="2" fontId="82" fillId="0" borderId="0" xfId="0" applyNumberFormat="1" applyFont="1" applyAlignment="1">
      <alignment horizontal="center" vertical="center"/>
    </xf>
    <xf numFmtId="176" fontId="81" fillId="0" borderId="0" xfId="0" applyNumberFormat="1" applyFont="1" applyBorder="1" applyAlignment="1">
      <alignment horizontal="center" vertical="center"/>
    </xf>
    <xf numFmtId="0" fontId="79" fillId="0" borderId="22" xfId="0" applyFont="1" applyBorder="1" applyAlignment="1">
      <alignment vertical="center"/>
    </xf>
    <xf numFmtId="49" fontId="79" fillId="0" borderId="22" xfId="0" applyNumberFormat="1" applyFont="1" applyBorder="1" applyAlignment="1">
      <alignment vertical="center"/>
    </xf>
    <xf numFmtId="0" fontId="86" fillId="0" borderId="40" xfId="0" applyFont="1" applyBorder="1">
      <alignment vertical="center"/>
    </xf>
    <xf numFmtId="0" fontId="86" fillId="0" borderId="0" xfId="0" applyFont="1">
      <alignment vertical="center"/>
    </xf>
    <xf numFmtId="0" fontId="79" fillId="0" borderId="25" xfId="0" applyFont="1" applyBorder="1" applyAlignment="1">
      <alignment horizontal="center" vertical="center"/>
    </xf>
    <xf numFmtId="0" fontId="94" fillId="0" borderId="0" xfId="0" applyFont="1" applyBorder="1">
      <alignment vertical="center"/>
    </xf>
    <xf numFmtId="0" fontId="82" fillId="0" borderId="22" xfId="0" applyFont="1" applyBorder="1" applyAlignment="1">
      <alignment horizontal="center" vertical="center"/>
    </xf>
    <xf numFmtId="0" fontId="82" fillId="0" borderId="0" xfId="0" applyFont="1" applyBorder="1" applyAlignment="1">
      <alignment horizontal="right" vertical="center"/>
    </xf>
    <xf numFmtId="49" fontId="81" fillId="0" borderId="22" xfId="0" applyNumberFormat="1" applyFont="1" applyFill="1" applyBorder="1" applyAlignment="1">
      <alignment horizontal="center" vertical="center"/>
    </xf>
    <xf numFmtId="0" fontId="81" fillId="0" borderId="23" xfId="0" applyFont="1" applyFill="1" applyBorder="1" applyAlignment="1">
      <alignment vertical="center" shrinkToFit="1"/>
    </xf>
    <xf numFmtId="0" fontId="82" fillId="0" borderId="24" xfId="0" applyFont="1" applyFill="1" applyBorder="1" applyAlignment="1">
      <alignment horizontal="right" vertical="center"/>
    </xf>
    <xf numFmtId="0" fontId="80" fillId="0" borderId="41" xfId="0" applyFont="1" applyFill="1" applyBorder="1" applyAlignment="1">
      <alignment vertical="center"/>
    </xf>
    <xf numFmtId="0" fontId="80" fillId="0" borderId="0" xfId="0" applyFont="1" applyFill="1" applyBorder="1" applyAlignment="1">
      <alignment vertical="center"/>
    </xf>
    <xf numFmtId="49" fontId="82" fillId="0" borderId="22" xfId="0" applyNumberFormat="1" applyFont="1" applyFill="1" applyBorder="1" applyAlignment="1">
      <alignment horizontal="center" vertical="center"/>
    </xf>
    <xf numFmtId="0" fontId="82" fillId="0" borderId="0" xfId="0" applyFont="1" applyFill="1" applyBorder="1" applyAlignment="1"/>
    <xf numFmtId="246" fontId="82" fillId="0" borderId="0" xfId="0" applyNumberFormat="1" applyFont="1" applyFill="1" applyBorder="1" applyAlignment="1">
      <alignment horizontal="center" vertical="center"/>
    </xf>
    <xf numFmtId="185" fontId="82" fillId="0" borderId="0" xfId="0" applyNumberFormat="1" applyFont="1" applyFill="1" applyBorder="1" applyAlignment="1">
      <alignment horizontal="center" vertical="center" shrinkToFit="1"/>
    </xf>
    <xf numFmtId="247" fontId="82" fillId="0" borderId="0" xfId="0" applyNumberFormat="1" applyFont="1" applyFill="1" applyBorder="1" applyAlignment="1">
      <alignment horizontal="center" vertical="center"/>
    </xf>
    <xf numFmtId="181" fontId="82" fillId="0" borderId="0" xfId="0" applyNumberFormat="1" applyFont="1" applyFill="1" applyBorder="1" applyAlignment="1">
      <alignment horizontal="center" vertical="center" shrinkToFit="1"/>
    </xf>
    <xf numFmtId="202" fontId="82" fillId="0" borderId="24" xfId="0" applyNumberFormat="1" applyFont="1" applyFill="1" applyBorder="1" applyAlignment="1">
      <alignment horizontal="right" vertical="center" shrinkToFit="1"/>
    </xf>
    <xf numFmtId="0" fontId="82" fillId="0" borderId="30" xfId="0" applyFont="1" applyBorder="1" applyAlignment="1">
      <alignment vertical="center"/>
    </xf>
    <xf numFmtId="203" fontId="82" fillId="0" borderId="31" xfId="0" applyNumberFormat="1" applyFont="1" applyBorder="1" applyAlignment="1">
      <alignment horizontal="center" vertical="center"/>
    </xf>
    <xf numFmtId="180" fontId="84" fillId="0" borderId="31" xfId="0" applyNumberFormat="1" applyFont="1" applyBorder="1" applyAlignment="1">
      <alignment horizontal="center" vertical="center"/>
    </xf>
    <xf numFmtId="180" fontId="82" fillId="0" borderId="31" xfId="0" applyNumberFormat="1" applyFont="1" applyBorder="1" applyAlignment="1">
      <alignment horizontal="center" vertical="center"/>
    </xf>
    <xf numFmtId="191" fontId="82" fillId="0" borderId="31" xfId="0" applyNumberFormat="1" applyFont="1" applyBorder="1" applyAlignment="1">
      <alignment horizontal="center" vertical="center"/>
    </xf>
    <xf numFmtId="176" fontId="82" fillId="0" borderId="31" xfId="0" applyNumberFormat="1" applyFont="1" applyBorder="1" applyAlignment="1">
      <alignment horizontal="center" vertical="center"/>
    </xf>
    <xf numFmtId="202" fontId="82" fillId="0" borderId="32" xfId="0" applyNumberFormat="1" applyFont="1" applyBorder="1" applyAlignment="1">
      <alignment horizontal="right" vertical="center"/>
    </xf>
    <xf numFmtId="202" fontId="82" fillId="0" borderId="24" xfId="0" applyNumberFormat="1" applyFont="1" applyBorder="1" applyAlignment="1">
      <alignment horizontal="right" vertical="center"/>
    </xf>
    <xf numFmtId="0" fontId="81" fillId="0" borderId="0" xfId="0" applyNumberFormat="1" applyFont="1" applyBorder="1" applyAlignment="1">
      <alignment horizontal="center" vertical="center"/>
    </xf>
    <xf numFmtId="201" fontId="82" fillId="0" borderId="0" xfId="0" applyNumberFormat="1" applyFont="1" applyBorder="1" applyAlignment="1">
      <alignment horizontal="center" vertical="center"/>
    </xf>
    <xf numFmtId="0" fontId="81" fillId="0" borderId="28" xfId="0" applyFont="1" applyBorder="1" applyAlignment="1">
      <alignment horizontal="center" vertical="center"/>
    </xf>
    <xf numFmtId="194" fontId="95" fillId="0" borderId="29" xfId="0" applyNumberFormat="1" applyFont="1" applyBorder="1" applyAlignment="1">
      <alignment horizontal="right" vertical="center"/>
    </xf>
    <xf numFmtId="201" fontId="82" fillId="0" borderId="0" xfId="0" applyNumberFormat="1" applyFont="1" applyBorder="1" applyAlignment="1">
      <alignment vertical="center"/>
    </xf>
    <xf numFmtId="182" fontId="82" fillId="0" borderId="0" xfId="0" applyNumberFormat="1" applyFont="1" applyBorder="1" applyAlignment="1">
      <alignment horizontal="center" vertical="center"/>
    </xf>
    <xf numFmtId="205" fontId="82" fillId="0" borderId="24" xfId="0" applyNumberFormat="1" applyFont="1" applyBorder="1" applyAlignment="1">
      <alignment horizontal="right" vertical="center"/>
    </xf>
    <xf numFmtId="49" fontId="82" fillId="0" borderId="25" xfId="0" applyNumberFormat="1" applyFont="1" applyBorder="1" applyAlignment="1">
      <alignment horizontal="center" vertical="center"/>
    </xf>
    <xf numFmtId="0" fontId="82" fillId="0" borderId="2" xfId="0" applyFont="1" applyBorder="1" applyAlignment="1">
      <alignment vertical="center"/>
    </xf>
    <xf numFmtId="203" fontId="82" fillId="0" borderId="26" xfId="0" applyNumberFormat="1" applyFont="1" applyBorder="1" applyAlignment="1">
      <alignment horizontal="center" vertical="center"/>
    </xf>
    <xf numFmtId="191" fontId="82" fillId="0" borderId="26" xfId="0" applyNumberFormat="1" applyFont="1" applyBorder="1" applyAlignment="1">
      <alignment horizontal="center" vertical="center"/>
    </xf>
    <xf numFmtId="176" fontId="82" fillId="0" borderId="26" xfId="0" applyNumberFormat="1" applyFont="1" applyBorder="1" applyAlignment="1">
      <alignment horizontal="center" vertical="center"/>
    </xf>
    <xf numFmtId="176" fontId="82" fillId="0" borderId="27" xfId="0" applyNumberFormat="1" applyFont="1" applyBorder="1" applyAlignment="1">
      <alignment horizontal="right" vertical="center"/>
    </xf>
    <xf numFmtId="205" fontId="82" fillId="0" borderId="29" xfId="0" applyNumberFormat="1" applyFont="1" applyBorder="1" applyAlignment="1">
      <alignment horizontal="right" vertical="center"/>
    </xf>
    <xf numFmtId="194" fontId="96" fillId="0" borderId="0" xfId="0" applyNumberFormat="1" applyFont="1" applyBorder="1" applyAlignment="1">
      <alignment horizontal="center" vertical="center"/>
    </xf>
    <xf numFmtId="0" fontId="82" fillId="0" borderId="42" xfId="0" applyFont="1" applyBorder="1" applyAlignment="1">
      <alignment horizontal="right" vertical="center"/>
    </xf>
    <xf numFmtId="0" fontId="82" fillId="0" borderId="42" xfId="0" applyFont="1" applyBorder="1" applyAlignment="1">
      <alignment horizontal="center" vertical="center"/>
    </xf>
    <xf numFmtId="205" fontId="82" fillId="0" borderId="43" xfId="0" applyNumberFormat="1" applyFont="1" applyBorder="1" applyAlignment="1">
      <alignment horizontal="right" vertical="center" shrinkToFit="1"/>
    </xf>
    <xf numFmtId="182" fontId="82" fillId="0" borderId="26" xfId="0" applyNumberFormat="1" applyFont="1" applyBorder="1" applyAlignment="1">
      <alignment horizontal="center" vertical="center"/>
    </xf>
    <xf numFmtId="205" fontId="82" fillId="0" borderId="27" xfId="0" applyNumberFormat="1" applyFont="1" applyBorder="1" applyAlignment="1">
      <alignment horizontal="right" vertical="center"/>
    </xf>
    <xf numFmtId="0" fontId="82" fillId="0" borderId="22" xfId="0" applyFont="1" applyBorder="1">
      <alignment vertical="center"/>
    </xf>
    <xf numFmtId="0" fontId="82" fillId="0" borderId="23" xfId="0" applyFont="1" applyBorder="1">
      <alignment vertical="center"/>
    </xf>
    <xf numFmtId="0" fontId="82" fillId="0" borderId="0" xfId="0" applyFont="1">
      <alignment vertical="center"/>
    </xf>
    <xf numFmtId="0" fontId="86" fillId="0" borderId="0" xfId="0" applyFont="1" applyAlignment="1">
      <alignment vertical="center"/>
    </xf>
    <xf numFmtId="250" fontId="85" fillId="0" borderId="24" xfId="0" applyNumberFormat="1" applyFont="1" applyFill="1" applyBorder="1" applyAlignment="1">
      <alignment horizontal="right" vertical="center"/>
    </xf>
    <xf numFmtId="251" fontId="85" fillId="0" borderId="24" xfId="0" applyNumberFormat="1" applyFont="1" applyFill="1" applyBorder="1" applyAlignment="1">
      <alignment horizontal="right" vertical="center"/>
    </xf>
    <xf numFmtId="248" fontId="82" fillId="0" borderId="0" xfId="0" applyNumberFormat="1" applyFont="1" applyAlignment="1">
      <alignment horizontal="center" vertical="center"/>
    </xf>
    <xf numFmtId="248" fontId="82" fillId="0" borderId="0" xfId="0" applyNumberFormat="1" applyFont="1" applyAlignment="1">
      <alignment vertical="center"/>
    </xf>
    <xf numFmtId="249" fontId="82" fillId="0" borderId="0" xfId="0" applyNumberFormat="1" applyFont="1" applyAlignment="1">
      <alignment horizontal="center" vertical="center"/>
    </xf>
    <xf numFmtId="0" fontId="82" fillId="0" borderId="28" xfId="0" applyFont="1" applyFill="1" applyBorder="1" applyAlignment="1">
      <alignment horizontal="centerContinuous" vertical="center"/>
    </xf>
    <xf numFmtId="250" fontId="82" fillId="0" borderId="29" xfId="0" applyNumberFormat="1" applyFont="1" applyFill="1" applyBorder="1" applyAlignment="1">
      <alignment horizontal="right" vertical="center"/>
    </xf>
    <xf numFmtId="180" fontId="82" fillId="0" borderId="0" xfId="0" applyNumberFormat="1" applyFont="1" applyAlignment="1">
      <alignment horizontal="center" vertical="center"/>
    </xf>
    <xf numFmtId="0" fontId="82" fillId="0" borderId="26" xfId="0" applyFont="1" applyFill="1" applyBorder="1" applyAlignment="1">
      <alignment horizontal="right" vertical="center"/>
    </xf>
    <xf numFmtId="250" fontId="82" fillId="0" borderId="27" xfId="0" applyNumberFormat="1" applyFont="1" applyFill="1" applyBorder="1" applyAlignment="1">
      <alignment horizontal="right" vertical="center"/>
    </xf>
    <xf numFmtId="49" fontId="81" fillId="0" borderId="0" xfId="0" applyNumberFormat="1" applyFont="1" applyBorder="1" applyAlignment="1">
      <alignment horizontal="center" vertical="center"/>
    </xf>
    <xf numFmtId="250" fontId="82" fillId="0" borderId="0" xfId="0" applyNumberFormat="1" applyFont="1" applyFill="1" applyBorder="1" applyAlignment="1">
      <alignment horizontal="right" vertical="center"/>
    </xf>
    <xf numFmtId="0" fontId="86" fillId="0" borderId="0" xfId="0" applyFont="1" applyBorder="1" applyAlignment="1">
      <alignment vertical="center"/>
    </xf>
    <xf numFmtId="252" fontId="82" fillId="0" borderId="0" xfId="0" applyNumberFormat="1" applyFont="1" applyFill="1" applyBorder="1" applyAlignment="1">
      <alignment horizontal="right" vertical="center"/>
    </xf>
    <xf numFmtId="0" fontId="81" fillId="0" borderId="0" xfId="0" applyFont="1" applyFill="1" applyBorder="1" applyAlignment="1">
      <alignment horizontal="left" vertical="center"/>
    </xf>
    <xf numFmtId="0" fontId="79" fillId="0" borderId="0" xfId="0" applyFont="1" applyBorder="1" applyAlignment="1">
      <alignment horizontal="center" vertical="center"/>
    </xf>
    <xf numFmtId="1" fontId="79" fillId="0" borderId="0" xfId="0" applyNumberFormat="1" applyFont="1" applyBorder="1" applyAlignment="1">
      <alignment horizontal="left" vertical="center"/>
    </xf>
    <xf numFmtId="2" fontId="79" fillId="0" borderId="0" xfId="0" applyNumberFormat="1" applyFont="1" applyBorder="1" applyAlignment="1">
      <alignment horizontal="right" vertical="center"/>
    </xf>
    <xf numFmtId="192" fontId="79" fillId="0" borderId="0" xfId="0" applyNumberFormat="1" applyFont="1" applyFill="1" applyBorder="1" applyAlignment="1">
      <alignment horizontal="center" vertical="center"/>
    </xf>
    <xf numFmtId="49" fontId="82" fillId="0" borderId="0" xfId="0" applyNumberFormat="1" applyFont="1" applyBorder="1" applyAlignment="1">
      <alignment horizontal="center" vertical="center"/>
    </xf>
    <xf numFmtId="0" fontId="81" fillId="0" borderId="0" xfId="0" quotePrefix="1" applyFont="1" applyBorder="1" applyAlignment="1">
      <alignment horizontal="left" vertical="center"/>
    </xf>
    <xf numFmtId="1" fontId="79" fillId="0" borderId="0" xfId="0" applyNumberFormat="1" applyFont="1" applyBorder="1" applyAlignment="1">
      <alignment horizontal="center" vertical="center"/>
    </xf>
    <xf numFmtId="194" fontId="79" fillId="0" borderId="0" xfId="0" applyNumberFormat="1" applyFont="1" applyBorder="1" applyAlignment="1">
      <alignment horizontal="center" vertical="center"/>
    </xf>
    <xf numFmtId="49" fontId="79" fillId="0" borderId="0" xfId="0" applyNumberFormat="1" applyFont="1" applyBorder="1" applyAlignment="1">
      <alignment horizontal="center" vertical="center"/>
    </xf>
    <xf numFmtId="0" fontId="79" fillId="0" borderId="0" xfId="0" applyFont="1" applyBorder="1" applyAlignment="1">
      <alignment horizontal="left" vertical="center"/>
    </xf>
    <xf numFmtId="0" fontId="80" fillId="0" borderId="0" xfId="0" applyFont="1" applyBorder="1" applyAlignment="1">
      <alignment horizontal="left" vertical="center"/>
    </xf>
    <xf numFmtId="0" fontId="86" fillId="0" borderId="0" xfId="0" applyFont="1" applyBorder="1" applyAlignment="1">
      <alignment horizontal="center" vertical="center"/>
    </xf>
    <xf numFmtId="0" fontId="97" fillId="0" borderId="0" xfId="0" applyFont="1" applyBorder="1" applyAlignment="1">
      <alignment vertical="center"/>
    </xf>
    <xf numFmtId="0" fontId="98" fillId="0" borderId="0" xfId="0" applyFont="1" applyAlignment="1">
      <alignment vertical="center"/>
    </xf>
    <xf numFmtId="0" fontId="99" fillId="0" borderId="0" xfId="0" applyFont="1" applyAlignment="1">
      <alignment vertical="center"/>
    </xf>
    <xf numFmtId="0" fontId="86" fillId="0" borderId="27" xfId="0" applyFont="1" applyBorder="1" applyAlignment="1">
      <alignment horizontal="center" vertical="center"/>
    </xf>
    <xf numFmtId="178" fontId="86" fillId="0" borderId="1" xfId="0" applyNumberFormat="1" applyFont="1" applyBorder="1" applyAlignment="1">
      <alignment horizontal="right" vertical="center"/>
    </xf>
    <xf numFmtId="0" fontId="86" fillId="0" borderId="1" xfId="0" applyFont="1" applyBorder="1" applyAlignment="1">
      <alignment horizontal="center" vertical="center"/>
    </xf>
    <xf numFmtId="0" fontId="86" fillId="0" borderId="0" xfId="0" applyFont="1" applyAlignment="1">
      <alignment horizontal="center"/>
    </xf>
    <xf numFmtId="178" fontId="86" fillId="0" borderId="27" xfId="0" applyNumberFormat="1" applyFont="1" applyBorder="1" applyAlignment="1">
      <alignment horizontal="right" vertical="center"/>
    </xf>
    <xf numFmtId="177" fontId="86" fillId="0" borderId="27" xfId="0" applyNumberFormat="1" applyFont="1" applyBorder="1" applyAlignment="1">
      <alignment horizontal="right" vertical="center"/>
    </xf>
    <xf numFmtId="0" fontId="79" fillId="0" borderId="48" xfId="0" applyFont="1" applyBorder="1" applyAlignment="1">
      <alignment horizontal="center" vertical="center" wrapText="1"/>
    </xf>
    <xf numFmtId="0" fontId="86" fillId="0" borderId="32" xfId="0" applyFont="1" applyBorder="1" applyAlignment="1">
      <alignment horizontal="center" vertical="center"/>
    </xf>
    <xf numFmtId="177" fontId="86" fillId="0" borderId="33" xfId="0" applyNumberFormat="1" applyFont="1" applyBorder="1" applyAlignment="1">
      <alignment horizontal="right" vertical="center"/>
    </xf>
    <xf numFmtId="0" fontId="79" fillId="0" borderId="50" xfId="0" applyFont="1" applyBorder="1" applyAlignment="1">
      <alignment horizontal="center" vertical="center" wrapText="1"/>
    </xf>
    <xf numFmtId="178" fontId="86" fillId="0" borderId="33" xfId="0" applyNumberFormat="1" applyFont="1" applyBorder="1" applyAlignment="1">
      <alignment horizontal="right" vertical="center"/>
    </xf>
    <xf numFmtId="0" fontId="86" fillId="0" borderId="52" xfId="0" applyFont="1" applyBorder="1" applyAlignment="1">
      <alignment horizontal="center" vertical="center"/>
    </xf>
    <xf numFmtId="0" fontId="79" fillId="0" borderId="53" xfId="0" applyFont="1" applyBorder="1" applyAlignment="1">
      <alignment horizontal="center" vertical="center" wrapText="1"/>
    </xf>
    <xf numFmtId="177" fontId="86" fillId="0" borderId="52" xfId="0" applyNumberFormat="1" applyFont="1" applyBorder="1" applyAlignment="1">
      <alignment horizontal="right" vertical="center"/>
    </xf>
    <xf numFmtId="0" fontId="86" fillId="0" borderId="0" xfId="863" applyFont="1" applyAlignment="1">
      <alignment vertical="center"/>
    </xf>
    <xf numFmtId="0" fontId="86" fillId="0" borderId="0" xfId="863" applyFont="1" applyAlignment="1">
      <alignment horizontal="center" vertical="center"/>
    </xf>
    <xf numFmtId="0" fontId="97" fillId="0" borderId="0" xfId="863" applyFont="1" applyAlignment="1">
      <alignment vertical="center"/>
    </xf>
    <xf numFmtId="0" fontId="98" fillId="0" borderId="0" xfId="863" applyFont="1" applyAlignment="1">
      <alignment vertical="center"/>
    </xf>
    <xf numFmtId="0" fontId="86" fillId="0" borderId="55" xfId="863" applyFont="1" applyBorder="1" applyAlignment="1">
      <alignment horizontal="center" vertical="center"/>
    </xf>
    <xf numFmtId="189" fontId="86" fillId="0" borderId="56" xfId="863" applyNumberFormat="1" applyFont="1" applyBorder="1" applyAlignment="1">
      <alignment horizontal="right" vertical="center"/>
    </xf>
    <xf numFmtId="0" fontId="86" fillId="0" borderId="45" xfId="863" applyFont="1" applyBorder="1" applyAlignment="1">
      <alignment horizontal="center" vertical="center"/>
    </xf>
    <xf numFmtId="0" fontId="86" fillId="0" borderId="1" xfId="863" applyFont="1" applyBorder="1" applyAlignment="1">
      <alignment horizontal="center" vertical="center"/>
    </xf>
    <xf numFmtId="189" fontId="86" fillId="0" borderId="1" xfId="863" applyNumberFormat="1" applyFont="1" applyBorder="1" applyAlignment="1">
      <alignment horizontal="right" vertical="center"/>
    </xf>
    <xf numFmtId="0" fontId="86" fillId="0" borderId="48" xfId="863" applyFont="1" applyBorder="1" applyAlignment="1">
      <alignment horizontal="center" vertical="center"/>
    </xf>
    <xf numFmtId="0" fontId="86" fillId="0" borderId="32" xfId="863" applyFont="1" applyBorder="1" applyAlignment="1">
      <alignment horizontal="center" vertical="center"/>
    </xf>
    <xf numFmtId="0" fontId="86" fillId="0" borderId="50" xfId="863" applyFont="1" applyBorder="1" applyAlignment="1">
      <alignment horizontal="center" vertical="center"/>
    </xf>
    <xf numFmtId="0" fontId="86" fillId="0" borderId="0" xfId="863" applyFont="1" applyBorder="1" applyAlignment="1">
      <alignment vertical="center"/>
    </xf>
    <xf numFmtId="0" fontId="86" fillId="0" borderId="0" xfId="863" applyFont="1" applyBorder="1">
      <alignment vertical="center"/>
    </xf>
    <xf numFmtId="0" fontId="86" fillId="0" borderId="52" xfId="863" applyFont="1" applyBorder="1" applyAlignment="1">
      <alignment horizontal="center" vertical="center"/>
    </xf>
    <xf numFmtId="189" fontId="86" fillId="0" borderId="52" xfId="863" applyNumberFormat="1" applyFont="1" applyBorder="1" applyAlignment="1">
      <alignment horizontal="right" vertical="center"/>
    </xf>
    <xf numFmtId="0" fontId="86" fillId="0" borderId="53" xfId="863" applyFont="1" applyBorder="1" applyAlignment="1">
      <alignment horizontal="center" vertical="center"/>
    </xf>
    <xf numFmtId="0" fontId="86" fillId="0" borderId="0" xfId="863" applyFont="1" applyAlignment="1">
      <alignment horizontal="center"/>
    </xf>
    <xf numFmtId="0" fontId="86" fillId="0" borderId="51" xfId="863" applyFont="1" applyBorder="1" applyAlignment="1">
      <alignment horizontal="center" vertical="center"/>
    </xf>
    <xf numFmtId="203" fontId="86" fillId="0" borderId="52" xfId="863" applyNumberFormat="1" applyFont="1" applyBorder="1" applyAlignment="1">
      <alignment horizontal="right" vertical="center"/>
    </xf>
    <xf numFmtId="0" fontId="86" fillId="0" borderId="53" xfId="863" applyFont="1" applyBorder="1" applyAlignment="1">
      <alignment horizontal="center"/>
    </xf>
    <xf numFmtId="0" fontId="86" fillId="0" borderId="55" xfId="0" applyFont="1" applyBorder="1" applyAlignment="1">
      <alignment horizontal="center" vertical="center"/>
    </xf>
    <xf numFmtId="0" fontId="86" fillId="0" borderId="45" xfId="0" applyFont="1" applyBorder="1" applyAlignment="1">
      <alignment horizontal="center" vertical="center"/>
    </xf>
    <xf numFmtId="0" fontId="86" fillId="0" borderId="48" xfId="0" applyFont="1" applyBorder="1" applyAlignment="1">
      <alignment horizontal="center" vertical="center"/>
    </xf>
    <xf numFmtId="0" fontId="86" fillId="0" borderId="49" xfId="0" applyFont="1" applyFill="1" applyBorder="1" applyAlignment="1">
      <alignment horizontal="center" vertical="center"/>
    </xf>
    <xf numFmtId="183" fontId="86" fillId="0" borderId="1" xfId="0" applyNumberFormat="1" applyFont="1" applyBorder="1" applyAlignment="1">
      <alignment horizontal="right" vertical="center"/>
    </xf>
    <xf numFmtId="0" fontId="86" fillId="0" borderId="51" xfId="0" applyFont="1" applyFill="1" applyBorder="1" applyAlignment="1">
      <alignment horizontal="center" vertical="center" wrapText="1"/>
    </xf>
    <xf numFmtId="0" fontId="86" fillId="0" borderId="52" xfId="0" applyFont="1" applyFill="1" applyBorder="1" applyAlignment="1">
      <alignment horizontal="center" vertical="center" shrinkToFit="1"/>
    </xf>
    <xf numFmtId="0" fontId="86" fillId="0" borderId="53" xfId="0" applyFont="1" applyBorder="1" applyAlignment="1">
      <alignment horizontal="center" vertical="center" shrinkToFit="1"/>
    </xf>
    <xf numFmtId="0" fontId="86" fillId="0" borderId="0" xfId="0" applyFont="1" applyAlignment="1">
      <alignment horizontal="center" vertical="center"/>
    </xf>
    <xf numFmtId="0" fontId="86" fillId="0" borderId="57" xfId="0" applyFont="1" applyFill="1" applyBorder="1" applyAlignment="1">
      <alignment horizontal="center" vertical="center"/>
    </xf>
    <xf numFmtId="0" fontId="86" fillId="0" borderId="58" xfId="0" applyFont="1" applyBorder="1" applyAlignment="1">
      <alignment horizontal="center" vertical="center"/>
    </xf>
    <xf numFmtId="186" fontId="86" fillId="0" borderId="58" xfId="0" applyNumberFormat="1" applyFont="1" applyBorder="1" applyAlignment="1">
      <alignment horizontal="right" vertical="center"/>
    </xf>
    <xf numFmtId="0" fontId="86" fillId="0" borderId="59" xfId="0" applyFont="1" applyBorder="1" applyAlignment="1">
      <alignment horizontal="center" vertical="center" shrinkToFit="1"/>
    </xf>
    <xf numFmtId="178" fontId="86" fillId="0" borderId="32" xfId="0" applyNumberFormat="1" applyFont="1" applyBorder="1" applyAlignment="1">
      <alignment horizontal="right" vertical="center"/>
    </xf>
    <xf numFmtId="0" fontId="86" fillId="0" borderId="51" xfId="0" applyFont="1" applyBorder="1" applyAlignment="1">
      <alignment horizontal="center" vertical="center" shrinkToFit="1"/>
    </xf>
    <xf numFmtId="178" fontId="86" fillId="0" borderId="52" xfId="0" applyNumberFormat="1" applyFont="1" applyBorder="1" applyAlignment="1">
      <alignment horizontal="right" vertical="center"/>
    </xf>
    <xf numFmtId="0" fontId="79" fillId="0" borderId="53" xfId="0" applyFont="1" applyBorder="1" applyAlignment="1">
      <alignment horizontal="center" vertical="center"/>
    </xf>
    <xf numFmtId="199" fontId="86" fillId="0" borderId="58" xfId="0" applyNumberFormat="1" applyFont="1" applyBorder="1" applyAlignment="1">
      <alignment horizontal="right" vertical="center"/>
    </xf>
    <xf numFmtId="0" fontId="79" fillId="0" borderId="59" xfId="0" applyFont="1" applyBorder="1" applyAlignment="1">
      <alignment horizontal="center" vertical="center" wrapText="1"/>
    </xf>
    <xf numFmtId="177" fontId="82" fillId="0" borderId="0" xfId="0" applyNumberFormat="1" applyFont="1" applyAlignment="1" applyProtection="1">
      <alignment vertical="center"/>
      <protection locked="0"/>
    </xf>
    <xf numFmtId="49" fontId="81" fillId="0" borderId="1" xfId="0" applyNumberFormat="1" applyFont="1" applyBorder="1" applyAlignment="1" applyProtection="1">
      <alignment horizontal="center" vertical="center"/>
      <protection locked="0"/>
    </xf>
    <xf numFmtId="0" fontId="81" fillId="0" borderId="1" xfId="0" applyFont="1" applyBorder="1" applyAlignment="1" applyProtection="1">
      <alignment vertical="center"/>
      <protection locked="0"/>
    </xf>
    <xf numFmtId="0" fontId="82" fillId="0" borderId="1" xfId="0" applyFont="1" applyBorder="1" applyAlignment="1" applyProtection="1">
      <alignment vertical="center" shrinkToFit="1"/>
      <protection locked="0"/>
    </xf>
    <xf numFmtId="0" fontId="82" fillId="0" borderId="1" xfId="0" applyFont="1" applyBorder="1" applyAlignment="1" applyProtection="1">
      <alignment horizontal="center" vertical="center"/>
      <protection locked="0"/>
    </xf>
    <xf numFmtId="189" fontId="82" fillId="0" borderId="60" xfId="0" applyNumberFormat="1" applyFont="1" applyBorder="1" applyAlignment="1" applyProtection="1">
      <alignment vertical="center"/>
      <protection locked="0"/>
    </xf>
    <xf numFmtId="189" fontId="82" fillId="0" borderId="1" xfId="0" applyNumberFormat="1" applyFont="1" applyFill="1" applyBorder="1" applyAlignment="1" applyProtection="1">
      <alignment vertical="center"/>
      <protection locked="0"/>
    </xf>
    <xf numFmtId="177" fontId="81" fillId="0" borderId="0" xfId="0" applyNumberFormat="1" applyFont="1" applyAlignment="1" applyProtection="1">
      <alignment vertical="center"/>
      <protection locked="0"/>
    </xf>
    <xf numFmtId="189" fontId="82" fillId="0" borderId="60" xfId="0" applyNumberFormat="1" applyFont="1" applyFill="1" applyBorder="1" applyAlignment="1" applyProtection="1">
      <alignment vertical="center"/>
      <protection locked="0"/>
    </xf>
    <xf numFmtId="0" fontId="82" fillId="0" borderId="1" xfId="0" applyFont="1" applyBorder="1" applyAlignment="1" applyProtection="1">
      <alignment vertical="center"/>
      <protection locked="0"/>
    </xf>
    <xf numFmtId="188" fontId="82" fillId="0" borderId="60" xfId="0" applyNumberFormat="1" applyFont="1" applyFill="1" applyBorder="1" applyAlignment="1" applyProtection="1">
      <alignment vertical="center"/>
      <protection locked="0"/>
    </xf>
    <xf numFmtId="0" fontId="82" fillId="0" borderId="1" xfId="866" applyFont="1" applyBorder="1" applyAlignment="1">
      <alignment horizontal="left" vertical="center"/>
    </xf>
    <xf numFmtId="180" fontId="82" fillId="0" borderId="60" xfId="0" applyNumberFormat="1" applyFont="1" applyFill="1" applyBorder="1" applyAlignment="1" applyProtection="1">
      <alignment vertical="center"/>
      <protection locked="0"/>
    </xf>
    <xf numFmtId="187" fontId="82" fillId="0" borderId="60" xfId="0" applyNumberFormat="1" applyFont="1" applyFill="1" applyBorder="1" applyAlignment="1" applyProtection="1">
      <alignment vertical="center"/>
      <protection locked="0"/>
    </xf>
    <xf numFmtId="177" fontId="82" fillId="0" borderId="1" xfId="0" applyNumberFormat="1" applyFont="1" applyBorder="1" applyAlignment="1" applyProtection="1">
      <alignment vertical="center"/>
      <protection locked="0"/>
    </xf>
    <xf numFmtId="0" fontId="81" fillId="0" borderId="1" xfId="866" applyFont="1" applyBorder="1" applyAlignment="1">
      <alignment vertical="center"/>
    </xf>
    <xf numFmtId="0" fontId="82" fillId="0" borderId="1" xfId="866" applyFont="1" applyBorder="1" applyAlignment="1">
      <alignment horizontal="right" vertical="center"/>
    </xf>
    <xf numFmtId="0" fontId="82" fillId="0" borderId="1" xfId="866" applyFont="1" applyBorder="1" applyAlignment="1">
      <alignment horizontal="center" vertical="center"/>
    </xf>
    <xf numFmtId="0" fontId="82" fillId="0" borderId="7" xfId="866" applyFont="1" applyBorder="1" applyAlignment="1">
      <alignment vertical="center"/>
    </xf>
    <xf numFmtId="0" fontId="82" fillId="0" borderId="0" xfId="866" applyFont="1" applyBorder="1" applyAlignment="1">
      <alignment vertical="center"/>
    </xf>
    <xf numFmtId="0" fontId="82" fillId="0" borderId="32" xfId="866" applyFont="1" applyBorder="1" applyAlignment="1">
      <alignment horizontal="right" vertical="center"/>
    </xf>
    <xf numFmtId="0" fontId="82" fillId="0" borderId="32" xfId="866" applyFont="1" applyBorder="1" applyAlignment="1">
      <alignment horizontal="center" vertical="center"/>
    </xf>
    <xf numFmtId="177" fontId="82" fillId="0" borderId="32" xfId="0" applyNumberFormat="1" applyFont="1" applyBorder="1" applyAlignment="1" applyProtection="1">
      <alignment vertical="center"/>
      <protection locked="0"/>
    </xf>
    <xf numFmtId="0" fontId="82" fillId="0" borderId="1" xfId="866" applyFont="1" applyBorder="1" applyAlignment="1">
      <alignment vertical="center"/>
    </xf>
    <xf numFmtId="189" fontId="82" fillId="0" borderId="60" xfId="0" applyNumberFormat="1" applyFont="1" applyFill="1" applyBorder="1" applyAlignment="1" applyProtection="1">
      <alignment horizontal="right" vertical="center"/>
      <protection locked="0"/>
    </xf>
    <xf numFmtId="183" fontId="82" fillId="0" borderId="60" xfId="0" applyNumberFormat="1" applyFont="1" applyFill="1" applyBorder="1" applyAlignment="1" applyProtection="1">
      <alignment vertical="center"/>
      <protection locked="0"/>
    </xf>
    <xf numFmtId="191" fontId="82" fillId="0" borderId="60" xfId="0" applyNumberFormat="1" applyFont="1" applyFill="1" applyBorder="1" applyAlignment="1" applyProtection="1">
      <alignment vertical="center"/>
      <protection locked="0"/>
    </xf>
    <xf numFmtId="49" fontId="82" fillId="0" borderId="1" xfId="0" applyNumberFormat="1" applyFont="1" applyBorder="1" applyAlignment="1" applyProtection="1">
      <alignment horizontal="center" vertical="center"/>
      <protection locked="0"/>
    </xf>
    <xf numFmtId="257" fontId="82" fillId="0" borderId="1" xfId="0" applyNumberFormat="1" applyFont="1" applyFill="1" applyBorder="1" applyAlignment="1" applyProtection="1">
      <alignment horizontal="center" vertical="center"/>
      <protection locked="0"/>
    </xf>
    <xf numFmtId="186" fontId="82" fillId="0" borderId="60" xfId="0" applyNumberFormat="1" applyFont="1" applyFill="1" applyBorder="1" applyAlignment="1" applyProtection="1">
      <alignment horizontal="right" vertical="center"/>
      <protection locked="0"/>
    </xf>
    <xf numFmtId="49" fontId="82" fillId="0" borderId="0" xfId="0" applyNumberFormat="1" applyFont="1" applyAlignment="1" applyProtection="1">
      <alignment horizontal="center" vertical="center"/>
      <protection locked="0"/>
    </xf>
    <xf numFmtId="0" fontId="82" fillId="0" borderId="0" xfId="0" applyFont="1" applyAlignment="1" applyProtection="1">
      <alignment vertical="center"/>
      <protection locked="0"/>
    </xf>
    <xf numFmtId="0" fontId="82" fillId="0" borderId="0" xfId="0" applyFont="1" applyAlignment="1" applyProtection="1">
      <alignment vertical="center" shrinkToFit="1"/>
      <protection locked="0"/>
    </xf>
    <xf numFmtId="0" fontId="82" fillId="0" borderId="0" xfId="0" applyFont="1" applyAlignment="1" applyProtection="1">
      <alignment horizontal="center" vertical="center"/>
      <protection locked="0"/>
    </xf>
    <xf numFmtId="189" fontId="82" fillId="0" borderId="0" xfId="0" applyNumberFormat="1" applyFont="1" applyFill="1" applyAlignment="1" applyProtection="1">
      <alignment horizontal="right" vertical="center"/>
      <protection locked="0"/>
    </xf>
    <xf numFmtId="189" fontId="82" fillId="0" borderId="0" xfId="0" applyNumberFormat="1" applyFont="1" applyFill="1" applyBorder="1" applyAlignment="1" applyProtection="1">
      <alignment horizontal="center" vertical="center"/>
      <protection locked="0"/>
    </xf>
    <xf numFmtId="189" fontId="82" fillId="0" borderId="0" xfId="0" applyNumberFormat="1" applyFont="1" applyAlignment="1" applyProtection="1">
      <alignment horizontal="right" vertical="center"/>
      <protection locked="0"/>
    </xf>
    <xf numFmtId="189" fontId="82" fillId="0" borderId="23" xfId="0" applyNumberFormat="1" applyFont="1" applyBorder="1" applyAlignment="1" applyProtection="1">
      <alignment horizontal="center" vertical="center"/>
      <protection locked="0"/>
    </xf>
    <xf numFmtId="189" fontId="82" fillId="0" borderId="0" xfId="0" applyNumberFormat="1" applyFont="1" applyAlignment="1" applyProtection="1">
      <alignment horizontal="center" vertical="center"/>
      <protection locked="0"/>
    </xf>
    <xf numFmtId="0" fontId="52" fillId="0" borderId="0" xfId="0" applyFont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863" applyFont="1" applyAlignment="1">
      <alignment vertical="center"/>
    </xf>
    <xf numFmtId="207" fontId="82" fillId="0" borderId="27" xfId="0" applyNumberFormat="1" applyFont="1" applyBorder="1" applyAlignment="1">
      <alignment horizontal="right" vertical="center" shrinkToFit="1"/>
    </xf>
    <xf numFmtId="213" fontId="82" fillId="0" borderId="27" xfId="0" applyNumberFormat="1" applyFont="1" applyBorder="1" applyAlignment="1">
      <alignment horizontal="right" vertical="center"/>
    </xf>
    <xf numFmtId="213" fontId="84" fillId="0" borderId="0" xfId="0" applyNumberFormat="1" applyFont="1" applyBorder="1" applyAlignment="1">
      <alignment horizontal="right"/>
    </xf>
    <xf numFmtId="214" fontId="82" fillId="0" borderId="0" xfId="0" applyNumberFormat="1" applyFont="1" applyBorder="1" applyAlignment="1">
      <alignment horizontal="right" vertical="center"/>
    </xf>
    <xf numFmtId="176" fontId="81" fillId="0" borderId="0" xfId="0" applyNumberFormat="1" applyFont="1" applyBorder="1" applyAlignment="1">
      <alignment horizontal="right" vertical="center"/>
    </xf>
    <xf numFmtId="0" fontId="84" fillId="0" borderId="26" xfId="0" applyFont="1" applyBorder="1" applyAlignment="1">
      <alignment horizontal="center" vertical="center"/>
    </xf>
    <xf numFmtId="0" fontId="80" fillId="0" borderId="24" xfId="863" applyFont="1" applyBorder="1">
      <alignment vertical="center"/>
    </xf>
    <xf numFmtId="0" fontId="82" fillId="0" borderId="0" xfId="0" applyFont="1" applyBorder="1" applyAlignment="1">
      <alignment horizontal="center" vertical="center"/>
    </xf>
    <xf numFmtId="0" fontId="82" fillId="0" borderId="0" xfId="0" applyFont="1" applyBorder="1" applyAlignment="1">
      <alignment horizontal="right" vertical="center"/>
    </xf>
    <xf numFmtId="0" fontId="82" fillId="0" borderId="0" xfId="0" applyFont="1" applyBorder="1" applyAlignment="1">
      <alignment horizontal="center" vertical="center"/>
    </xf>
    <xf numFmtId="178" fontId="82" fillId="0" borderId="0" xfId="0" applyNumberFormat="1" applyFont="1" applyBorder="1" applyAlignment="1">
      <alignment horizontal="center" vertical="center" shrinkToFit="1"/>
    </xf>
    <xf numFmtId="0" fontId="82" fillId="0" borderId="0" xfId="0" applyFont="1" applyFill="1" applyBorder="1" applyAlignment="1">
      <alignment horizontal="center" vertical="center"/>
    </xf>
    <xf numFmtId="192" fontId="82" fillId="0" borderId="0" xfId="0" applyNumberFormat="1" applyFont="1" applyFill="1" applyBorder="1" applyAlignment="1">
      <alignment horizontal="right" vertical="center" shrinkToFit="1"/>
    </xf>
    <xf numFmtId="185" fontId="82" fillId="0" borderId="0" xfId="0" applyNumberFormat="1" applyFont="1" applyBorder="1" applyAlignment="1">
      <alignment horizontal="center" vertical="center"/>
    </xf>
    <xf numFmtId="181" fontId="82" fillId="0" borderId="28" xfId="0" applyNumberFormat="1" applyFont="1" applyFill="1" applyBorder="1" applyAlignment="1">
      <alignment horizontal="center" vertical="center"/>
    </xf>
    <xf numFmtId="181" fontId="82" fillId="0" borderId="28" xfId="0" applyNumberFormat="1" applyFont="1" applyFill="1" applyBorder="1" applyAlignment="1">
      <alignment horizontal="center" vertical="center" shrinkToFit="1"/>
    </xf>
    <xf numFmtId="202" fontId="82" fillId="0" borderId="29" xfId="0" applyNumberFormat="1" applyFont="1" applyFill="1" applyBorder="1" applyAlignment="1">
      <alignment horizontal="right" vertical="center" shrinkToFit="1"/>
    </xf>
    <xf numFmtId="201" fontId="81" fillId="0" borderId="0" xfId="0" applyNumberFormat="1" applyFont="1" applyFill="1" applyBorder="1" applyAlignment="1">
      <alignment horizontal="center" vertical="center"/>
    </xf>
    <xf numFmtId="201" fontId="82" fillId="0" borderId="24" xfId="0" applyNumberFormat="1" applyFont="1" applyFill="1" applyBorder="1" applyAlignment="1">
      <alignment horizontal="right" vertical="center"/>
    </xf>
    <xf numFmtId="240" fontId="84" fillId="0" borderId="24" xfId="863" applyNumberFormat="1" applyFont="1" applyBorder="1" applyAlignment="1">
      <alignment horizontal="right" vertical="center" shrinkToFit="1"/>
    </xf>
    <xf numFmtId="49" fontId="81" fillId="0" borderId="61" xfId="863" applyNumberFormat="1" applyFont="1" applyBorder="1" applyAlignment="1">
      <alignment horizontal="center" vertical="center"/>
    </xf>
    <xf numFmtId="49" fontId="82" fillId="0" borderId="23" xfId="863" applyNumberFormat="1" applyFont="1" applyBorder="1" applyAlignment="1">
      <alignment horizontal="center" vertical="center"/>
    </xf>
    <xf numFmtId="176" fontId="82" fillId="0" borderId="0" xfId="863" applyNumberFormat="1" applyFont="1" applyBorder="1" applyAlignment="1">
      <alignment horizontal="right" vertical="center" shrinkToFit="1"/>
    </xf>
    <xf numFmtId="180" fontId="84" fillId="0" borderId="26" xfId="0" applyNumberFormat="1" applyFont="1" applyBorder="1" applyAlignment="1">
      <alignment horizontal="center" vertical="center"/>
    </xf>
    <xf numFmtId="181" fontId="84" fillId="0" borderId="26" xfId="0" applyNumberFormat="1" applyFont="1" applyBorder="1" applyAlignment="1">
      <alignment horizontal="center" vertical="center"/>
    </xf>
    <xf numFmtId="261" fontId="82" fillId="0" borderId="27" xfId="0" applyNumberFormat="1" applyFont="1" applyBorder="1" applyAlignment="1">
      <alignment horizontal="right" vertical="center" shrinkToFit="1"/>
    </xf>
    <xf numFmtId="0" fontId="81" fillId="0" borderId="2" xfId="0" applyFont="1" applyBorder="1" applyAlignment="1">
      <alignment vertical="center"/>
    </xf>
    <xf numFmtId="0" fontId="81" fillId="0" borderId="0" xfId="0" applyFont="1" applyAlignment="1">
      <alignment vertical="center"/>
    </xf>
    <xf numFmtId="178" fontId="81" fillId="0" borderId="0" xfId="0" applyNumberFormat="1" applyFont="1" applyBorder="1" applyAlignment="1">
      <alignment vertical="center"/>
    </xf>
    <xf numFmtId="178" fontId="82" fillId="0" borderId="0" xfId="863" applyNumberFormat="1" applyFont="1" applyBorder="1" applyAlignment="1">
      <alignment vertical="center"/>
    </xf>
    <xf numFmtId="192" fontId="82" fillId="0" borderId="0" xfId="0" applyNumberFormat="1" applyFont="1" applyFill="1" applyBorder="1" applyAlignment="1">
      <alignment vertical="center" shrinkToFit="1"/>
    </xf>
    <xf numFmtId="0" fontId="81" fillId="0" borderId="23" xfId="0" applyFont="1" applyBorder="1" applyAlignment="1">
      <alignment horizontal="left" vertical="center"/>
    </xf>
    <xf numFmtId="0" fontId="81" fillId="0" borderId="2" xfId="0" applyFont="1" applyBorder="1" applyAlignment="1">
      <alignment horizontal="left" vertical="center"/>
    </xf>
    <xf numFmtId="0" fontId="82" fillId="0" borderId="24" xfId="0" applyFont="1" applyBorder="1" applyAlignment="1">
      <alignment vertical="center"/>
    </xf>
    <xf numFmtId="0" fontId="82" fillId="0" borderId="27" xfId="0" applyFont="1" applyBorder="1" applyAlignment="1">
      <alignment vertical="center"/>
    </xf>
    <xf numFmtId="258" fontId="82" fillId="0" borderId="0" xfId="0" applyNumberFormat="1" applyFont="1" applyBorder="1" applyAlignment="1">
      <alignment vertical="center"/>
    </xf>
    <xf numFmtId="259" fontId="82" fillId="0" borderId="0" xfId="0" applyNumberFormat="1" applyFont="1" applyBorder="1" applyAlignment="1">
      <alignment vertical="center"/>
    </xf>
    <xf numFmtId="0" fontId="82" fillId="0" borderId="0" xfId="0" applyFont="1" applyBorder="1" applyAlignment="1">
      <alignment horizontal="center" vertical="center"/>
    </xf>
    <xf numFmtId="0" fontId="82" fillId="0" borderId="0" xfId="0" applyFont="1" applyFill="1" applyBorder="1" applyAlignment="1">
      <alignment horizontal="center" vertical="center"/>
    </xf>
    <xf numFmtId="193" fontId="82" fillId="0" borderId="0" xfId="0" applyNumberFormat="1" applyFont="1" applyBorder="1" applyAlignment="1">
      <alignment horizontal="center" vertical="center" shrinkToFit="1"/>
    </xf>
    <xf numFmtId="193" fontId="82" fillId="0" borderId="0" xfId="0" applyNumberFormat="1" applyFont="1" applyAlignment="1">
      <alignment vertical="center" shrinkToFit="1"/>
    </xf>
    <xf numFmtId="0" fontId="82" fillId="0" borderId="0" xfId="0" applyFont="1" applyBorder="1" applyAlignment="1">
      <alignment horizontal="center" vertical="center"/>
    </xf>
    <xf numFmtId="201" fontId="82" fillId="0" borderId="0" xfId="0" applyNumberFormat="1" applyFont="1" applyBorder="1" applyAlignment="1">
      <alignment horizontal="right" vertical="center"/>
    </xf>
    <xf numFmtId="0" fontId="82" fillId="0" borderId="0" xfId="0" applyFont="1" applyBorder="1" applyAlignment="1">
      <alignment horizontal="right" vertical="center"/>
    </xf>
    <xf numFmtId="0" fontId="82" fillId="0" borderId="0" xfId="0" applyFont="1" applyFill="1" applyBorder="1" applyAlignment="1">
      <alignment horizontal="center" vertical="center"/>
    </xf>
    <xf numFmtId="0" fontId="81" fillId="0" borderId="0" xfId="0" applyFont="1" applyBorder="1" applyAlignment="1">
      <alignment horizontal="center" vertical="center"/>
    </xf>
    <xf numFmtId="0" fontId="80" fillId="0" borderId="0" xfId="0" applyFont="1" applyBorder="1" applyAlignment="1">
      <alignment horizontal="center" vertical="center"/>
    </xf>
    <xf numFmtId="0" fontId="82" fillId="0" borderId="0" xfId="0" applyFont="1" applyAlignment="1">
      <alignment horizontal="center" vertical="center"/>
    </xf>
    <xf numFmtId="0" fontId="81" fillId="0" borderId="27" xfId="0" applyFont="1" applyBorder="1" applyAlignment="1">
      <alignment vertical="center"/>
    </xf>
    <xf numFmtId="0" fontId="81" fillId="0" borderId="31" xfId="0" applyFont="1" applyBorder="1" applyAlignment="1">
      <alignment vertical="center"/>
    </xf>
    <xf numFmtId="0" fontId="81" fillId="0" borderId="32" xfId="0" applyFont="1" applyBorder="1" applyAlignment="1">
      <alignment vertical="center"/>
    </xf>
    <xf numFmtId="0" fontId="100" fillId="0" borderId="36" xfId="863" applyFont="1" applyBorder="1" applyAlignment="1">
      <alignment horizontal="center" vertical="center"/>
    </xf>
    <xf numFmtId="183" fontId="101" fillId="0" borderId="62" xfId="863" applyNumberFormat="1" applyFont="1" applyBorder="1" applyAlignment="1">
      <alignment vertical="center" shrinkToFit="1"/>
    </xf>
    <xf numFmtId="183" fontId="100" fillId="0" borderId="62" xfId="863" applyNumberFormat="1" applyFont="1" applyBorder="1" applyAlignment="1">
      <alignment vertical="center" shrinkToFit="1"/>
    </xf>
    <xf numFmtId="0" fontId="101" fillId="0" borderId="62" xfId="863" applyFont="1" applyBorder="1" applyAlignment="1">
      <alignment horizontal="center" vertical="center"/>
    </xf>
    <xf numFmtId="0" fontId="100" fillId="0" borderId="63" xfId="863" applyFont="1" applyBorder="1" applyAlignment="1">
      <alignment horizontal="center" vertical="center"/>
    </xf>
    <xf numFmtId="201" fontId="101" fillId="0" borderId="0" xfId="863" applyNumberFormat="1" applyFont="1" applyBorder="1" applyAlignment="1">
      <alignment horizontal="center" vertical="center" shrinkToFit="1"/>
    </xf>
    <xf numFmtId="183" fontId="100" fillId="0" borderId="64" xfId="863" applyNumberFormat="1" applyFont="1" applyBorder="1" applyAlignment="1">
      <alignment vertical="center" shrinkToFit="1"/>
    </xf>
    <xf numFmtId="0" fontId="102" fillId="0" borderId="0" xfId="863" applyFont="1" applyBorder="1" applyAlignment="1">
      <alignment vertical="center"/>
    </xf>
    <xf numFmtId="0" fontId="103" fillId="0" borderId="0" xfId="863" applyFont="1" applyBorder="1" applyAlignment="1">
      <alignment horizontal="center" vertical="center" shrinkToFit="1"/>
    </xf>
    <xf numFmtId="0" fontId="103" fillId="0" borderId="0" xfId="863" applyFont="1" applyBorder="1" applyAlignment="1">
      <alignment horizontal="center" vertical="center"/>
    </xf>
    <xf numFmtId="0" fontId="103" fillId="0" borderId="0" xfId="863" applyFont="1" applyBorder="1" applyAlignment="1">
      <alignment vertical="center"/>
    </xf>
    <xf numFmtId="183" fontId="101" fillId="0" borderId="65" xfId="863" applyNumberFormat="1" applyFont="1" applyBorder="1" applyAlignment="1">
      <alignment vertical="center" shrinkToFit="1"/>
    </xf>
    <xf numFmtId="183" fontId="100" fillId="0" borderId="65" xfId="863" applyNumberFormat="1" applyFont="1" applyBorder="1" applyAlignment="1">
      <alignment vertical="center" shrinkToFit="1"/>
    </xf>
    <xf numFmtId="0" fontId="101" fillId="0" borderId="65" xfId="863" applyFont="1" applyBorder="1" applyAlignment="1">
      <alignment horizontal="center" vertical="center"/>
    </xf>
    <xf numFmtId="0" fontId="100" fillId="0" borderId="66" xfId="863" applyFont="1" applyBorder="1" applyAlignment="1">
      <alignment horizontal="center" vertical="center"/>
    </xf>
    <xf numFmtId="0" fontId="82" fillId="0" borderId="22" xfId="863" applyFont="1" applyBorder="1" applyAlignment="1">
      <alignment vertical="center"/>
    </xf>
    <xf numFmtId="0" fontId="82" fillId="0" borderId="23" xfId="863" applyFont="1" applyBorder="1" applyAlignment="1">
      <alignment horizontal="center" vertical="center" shrinkToFit="1"/>
    </xf>
    <xf numFmtId="194" fontId="82" fillId="0" borderId="0" xfId="863" applyNumberFormat="1" applyFont="1" applyBorder="1" applyAlignment="1">
      <alignment horizontal="center" vertical="center"/>
    </xf>
    <xf numFmtId="196" fontId="82" fillId="0" borderId="0" xfId="863" applyNumberFormat="1" applyFont="1" applyBorder="1" applyAlignment="1">
      <alignment horizontal="center" vertical="center"/>
    </xf>
    <xf numFmtId="198" fontId="82" fillId="0" borderId="0" xfId="863" applyNumberFormat="1" applyFont="1" applyBorder="1" applyAlignment="1">
      <alignment horizontal="center" vertical="center"/>
    </xf>
    <xf numFmtId="0" fontId="81" fillId="0" borderId="0" xfId="863" applyFont="1" applyBorder="1" applyAlignment="1">
      <alignment vertical="center"/>
    </xf>
    <xf numFmtId="20" fontId="82" fillId="0" borderId="0" xfId="863" applyNumberFormat="1" applyFont="1" applyBorder="1" applyAlignment="1">
      <alignment horizontal="center" vertical="center"/>
    </xf>
    <xf numFmtId="0" fontId="86" fillId="0" borderId="0" xfId="0" applyFont="1" applyAlignment="1">
      <alignment vertical="center"/>
    </xf>
    <xf numFmtId="0" fontId="82" fillId="0" borderId="0" xfId="0" applyFont="1" applyBorder="1" applyAlignment="1">
      <alignment horizontal="right" vertical="center"/>
    </xf>
    <xf numFmtId="193" fontId="82" fillId="0" borderId="0" xfId="0" applyNumberFormat="1" applyFont="1" applyBorder="1" applyAlignment="1">
      <alignment horizontal="center" vertical="center" shrinkToFit="1"/>
    </xf>
    <xf numFmtId="193" fontId="82" fillId="0" borderId="0" xfId="0" applyNumberFormat="1" applyFont="1" applyAlignment="1">
      <alignment vertical="center" shrinkToFit="1"/>
    </xf>
    <xf numFmtId="0" fontId="82" fillId="0" borderId="0" xfId="0" applyFont="1" applyBorder="1" applyAlignment="1">
      <alignment horizontal="center" vertical="center"/>
    </xf>
    <xf numFmtId="0" fontId="79" fillId="0" borderId="0" xfId="0" applyFont="1" applyBorder="1" applyAlignment="1">
      <alignment horizontal="center" vertical="center"/>
    </xf>
    <xf numFmtId="0" fontId="79" fillId="0" borderId="26" xfId="0" applyFont="1" applyBorder="1" applyAlignment="1">
      <alignment horizontal="center" vertical="center"/>
    </xf>
    <xf numFmtId="0" fontId="82" fillId="0" borderId="26" xfId="0" applyFont="1" applyFill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82" fillId="0" borderId="0" xfId="0" applyFont="1" applyFill="1" applyBorder="1" applyAlignment="1">
      <alignment horizontal="center" vertical="center"/>
    </xf>
    <xf numFmtId="0" fontId="81" fillId="0" borderId="0" xfId="0" applyFont="1" applyBorder="1" applyAlignment="1">
      <alignment horizontal="center" vertical="center"/>
    </xf>
    <xf numFmtId="0" fontId="91" fillId="0" borderId="35" xfId="0" applyFont="1" applyBorder="1" applyAlignment="1">
      <alignment vertical="center"/>
    </xf>
    <xf numFmtId="0" fontId="91" fillId="0" borderId="21" xfId="0" applyFont="1" applyBorder="1" applyAlignment="1">
      <alignment vertical="center"/>
    </xf>
    <xf numFmtId="0" fontId="80" fillId="0" borderId="24" xfId="0" applyFont="1" applyBorder="1">
      <alignment vertical="center"/>
    </xf>
    <xf numFmtId="0" fontId="91" fillId="0" borderId="0" xfId="0" applyFont="1" applyBorder="1" applyAlignment="1">
      <alignment vertical="center"/>
    </xf>
    <xf numFmtId="0" fontId="80" fillId="0" borderId="0" xfId="0" applyFont="1" applyFill="1" applyBorder="1" applyAlignment="1">
      <alignment horizontal="center" vertical="center"/>
    </xf>
    <xf numFmtId="0" fontId="81" fillId="0" borderId="24" xfId="0" applyFont="1" applyFill="1" applyBorder="1" applyAlignment="1">
      <alignment horizontal="right" vertical="center"/>
    </xf>
    <xf numFmtId="0" fontId="80" fillId="0" borderId="0" xfId="0" applyFont="1" applyFill="1" applyBorder="1" applyAlignment="1">
      <alignment horizontal="centerContinuous" vertical="center"/>
    </xf>
    <xf numFmtId="176" fontId="91" fillId="0" borderId="0" xfId="0" applyNumberFormat="1" applyFont="1" applyFill="1" applyBorder="1" applyAlignment="1">
      <alignment horizontal="center" vertical="center"/>
    </xf>
    <xf numFmtId="0" fontId="91" fillId="0" borderId="0" xfId="0" applyFont="1" applyAlignment="1">
      <alignment vertical="center"/>
    </xf>
    <xf numFmtId="0" fontId="89" fillId="0" borderId="0" xfId="0" applyFont="1" applyAlignment="1">
      <alignment vertical="center"/>
    </xf>
    <xf numFmtId="0" fontId="104" fillId="0" borderId="0" xfId="0" applyFont="1" applyAlignment="1">
      <alignment vertical="center"/>
    </xf>
    <xf numFmtId="0" fontId="105" fillId="0" borderId="0" xfId="0" applyFont="1" applyAlignment="1">
      <alignment vertical="center"/>
    </xf>
    <xf numFmtId="0" fontId="91" fillId="0" borderId="0" xfId="0" applyFont="1" applyBorder="1" applyAlignment="1">
      <alignment horizontal="center" vertical="center"/>
    </xf>
    <xf numFmtId="2" fontId="91" fillId="0" borderId="0" xfId="0" applyNumberFormat="1" applyFont="1" applyBorder="1" applyAlignment="1">
      <alignment horizontal="left" vertical="center"/>
    </xf>
    <xf numFmtId="0" fontId="91" fillId="0" borderId="0" xfId="0" applyFont="1" applyAlignment="1">
      <alignment horizontal="center" vertical="center"/>
    </xf>
    <xf numFmtId="0" fontId="80" fillId="0" borderId="26" xfId="0" applyFont="1" applyFill="1" applyBorder="1" applyAlignment="1">
      <alignment horizontal="center" vertical="center"/>
    </xf>
    <xf numFmtId="0" fontId="80" fillId="0" borderId="26" xfId="0" applyFont="1" applyFill="1" applyBorder="1" applyAlignment="1">
      <alignment horizontal="centerContinuous" vertical="center"/>
    </xf>
    <xf numFmtId="0" fontId="82" fillId="0" borderId="22" xfId="0" applyFont="1" applyFill="1" applyBorder="1" applyAlignment="1">
      <alignment horizontal="center" vertical="center"/>
    </xf>
    <xf numFmtId="0" fontId="105" fillId="0" borderId="0" xfId="0" applyFont="1" applyBorder="1" applyAlignment="1">
      <alignment vertical="center"/>
    </xf>
    <xf numFmtId="0" fontId="80" fillId="0" borderId="0" xfId="0" applyFont="1" applyBorder="1" applyAlignment="1">
      <alignment horizontal="left" vertical="center" shrinkToFit="1"/>
    </xf>
    <xf numFmtId="0" fontId="84" fillId="0" borderId="22" xfId="0" applyFont="1" applyBorder="1" applyAlignment="1">
      <alignment vertical="center"/>
    </xf>
    <xf numFmtId="0" fontId="81" fillId="0" borderId="26" xfId="0" applyFont="1" applyFill="1" applyBorder="1" applyAlignment="1">
      <alignment vertical="center" shrinkToFit="1"/>
    </xf>
    <xf numFmtId="0" fontId="87" fillId="0" borderId="2" xfId="0" applyFont="1" applyBorder="1" applyAlignment="1">
      <alignment horizontal="right" vertical="center"/>
    </xf>
    <xf numFmtId="0" fontId="106" fillId="0" borderId="0" xfId="0" applyFont="1" applyAlignment="1">
      <alignment horizontal="left" vertical="center"/>
    </xf>
    <xf numFmtId="190" fontId="88" fillId="0" borderId="0" xfId="0" applyNumberFormat="1" applyFont="1" applyBorder="1" applyAlignment="1">
      <alignment horizontal="center" vertical="center"/>
    </xf>
    <xf numFmtId="2" fontId="91" fillId="0" borderId="0" xfId="0" applyNumberFormat="1" applyFont="1" applyBorder="1" applyAlignment="1">
      <alignment horizontal="center" vertical="center"/>
    </xf>
    <xf numFmtId="0" fontId="79" fillId="0" borderId="22" xfId="0" applyFont="1" applyBorder="1" applyAlignment="1">
      <alignment horizontal="center" vertical="center"/>
    </xf>
    <xf numFmtId="0" fontId="106" fillId="0" borderId="0" xfId="0" applyFont="1" applyAlignment="1">
      <alignment horizontal="center" vertical="center"/>
    </xf>
    <xf numFmtId="0" fontId="80" fillId="0" borderId="0" xfId="0" quotePrefix="1" applyFont="1" applyBorder="1" applyAlignment="1">
      <alignment horizontal="left" vertical="center"/>
    </xf>
    <xf numFmtId="0" fontId="80" fillId="0" borderId="23" xfId="0" quotePrefix="1" applyFont="1" applyBorder="1" applyAlignment="1">
      <alignment horizontal="left" vertical="center"/>
    </xf>
    <xf numFmtId="216" fontId="82" fillId="0" borderId="22" xfId="0" applyNumberFormat="1" applyFont="1" applyBorder="1" applyAlignment="1">
      <alignment horizontal="center" vertical="center" shrinkToFit="1"/>
    </xf>
    <xf numFmtId="216" fontId="82" fillId="0" borderId="0" xfId="0" applyNumberFormat="1" applyFont="1" applyBorder="1" applyAlignment="1">
      <alignment horizontal="center" vertical="center" shrinkToFit="1"/>
    </xf>
    <xf numFmtId="195" fontId="82" fillId="0" borderId="0" xfId="0" applyNumberFormat="1" applyFont="1" applyBorder="1" applyAlignment="1">
      <alignment horizontal="center" vertical="center" shrinkToFit="1"/>
    </xf>
    <xf numFmtId="195" fontId="82" fillId="0" borderId="0" xfId="0" applyNumberFormat="1" applyFont="1" applyBorder="1" applyAlignment="1">
      <alignment shrinkToFit="1"/>
    </xf>
    <xf numFmtId="217" fontId="82" fillId="0" borderId="0" xfId="0" applyNumberFormat="1" applyFont="1" applyBorder="1" applyAlignment="1">
      <alignment horizontal="center" vertical="center" shrinkToFit="1"/>
    </xf>
    <xf numFmtId="180" fontId="95" fillId="0" borderId="0" xfId="0" applyNumberFormat="1" applyFont="1" applyBorder="1" applyAlignment="1">
      <alignment horizontal="center" vertical="center"/>
    </xf>
    <xf numFmtId="0" fontId="95" fillId="0" borderId="0" xfId="0" applyFont="1" applyBorder="1" applyAlignment="1">
      <alignment horizontal="center" vertical="center"/>
    </xf>
    <xf numFmtId="190" fontId="95" fillId="0" borderId="0" xfId="0" applyNumberFormat="1" applyFont="1" applyBorder="1" applyAlignment="1">
      <alignment horizontal="center" vertical="center"/>
    </xf>
    <xf numFmtId="190" fontId="82" fillId="0" borderId="0" xfId="0" applyNumberFormat="1" applyFont="1" applyBorder="1" applyAlignment="1">
      <alignment vertical="center"/>
    </xf>
    <xf numFmtId="0" fontId="95" fillId="0" borderId="0" xfId="0" applyFont="1" applyBorder="1" applyAlignment="1">
      <alignment horizontal="right" vertical="center"/>
    </xf>
    <xf numFmtId="0" fontId="91" fillId="0" borderId="0" xfId="0" applyFont="1" applyBorder="1" applyAlignment="1">
      <alignment horizontal="left" vertical="center"/>
    </xf>
    <xf numFmtId="180" fontId="95" fillId="0" borderId="22" xfId="0" applyNumberFormat="1" applyFont="1" applyBorder="1" applyAlignment="1">
      <alignment horizontal="center" vertical="center"/>
    </xf>
    <xf numFmtId="216" fontId="82" fillId="0" borderId="0" xfId="0" applyNumberFormat="1" applyFont="1" applyBorder="1" applyAlignment="1">
      <alignment horizontal="center" vertical="center"/>
    </xf>
    <xf numFmtId="198" fontId="95" fillId="0" borderId="0" xfId="0" applyNumberFormat="1" applyFont="1" applyBorder="1" applyAlignment="1">
      <alignment horizontal="center" vertical="center"/>
    </xf>
    <xf numFmtId="198" fontId="82" fillId="0" borderId="0" xfId="0" applyNumberFormat="1" applyFont="1" applyBorder="1" applyAlignment="1">
      <alignment horizontal="center" vertical="center"/>
    </xf>
    <xf numFmtId="202" fontId="82" fillId="0" borderId="24" xfId="0" applyNumberFormat="1" applyFont="1" applyBorder="1" applyAlignment="1">
      <alignment horizontal="right" vertical="center" shrinkToFit="1"/>
    </xf>
    <xf numFmtId="248" fontId="91" fillId="0" borderId="0" xfId="0" applyNumberFormat="1" applyFont="1" applyBorder="1" applyAlignment="1">
      <alignment horizontal="center" vertical="center"/>
    </xf>
    <xf numFmtId="216" fontId="82" fillId="0" borderId="31" xfId="0" applyNumberFormat="1" applyFont="1" applyBorder="1" applyAlignment="1">
      <alignment horizontal="center" vertical="center" shrinkToFit="1"/>
    </xf>
    <xf numFmtId="180" fontId="95" fillId="0" borderId="0" xfId="0" applyNumberFormat="1" applyFont="1" applyBorder="1" applyAlignment="1">
      <alignment vertical="center"/>
    </xf>
    <xf numFmtId="181" fontId="95" fillId="0" borderId="0" xfId="0" applyNumberFormat="1" applyFont="1" applyBorder="1" applyAlignment="1">
      <alignment horizontal="right" vertical="center"/>
    </xf>
    <xf numFmtId="209" fontId="82" fillId="0" borderId="0" xfId="0" applyNumberFormat="1" applyFont="1" applyBorder="1" applyAlignment="1">
      <alignment horizontal="center" vertical="center"/>
    </xf>
    <xf numFmtId="208" fontId="82" fillId="0" borderId="24" xfId="0" applyNumberFormat="1" applyFont="1" applyBorder="1" applyAlignment="1">
      <alignment horizontal="right" vertical="center"/>
    </xf>
    <xf numFmtId="192" fontId="82" fillId="0" borderId="29" xfId="0" applyNumberFormat="1" applyFont="1" applyBorder="1" applyAlignment="1">
      <alignment horizontal="right" vertical="center"/>
    </xf>
    <xf numFmtId="0" fontId="82" fillId="0" borderId="25" xfId="0" applyFont="1" applyBorder="1" applyAlignment="1">
      <alignment horizontal="center" vertical="center"/>
    </xf>
    <xf numFmtId="180" fontId="95" fillId="0" borderId="26" xfId="0" applyNumberFormat="1" applyFont="1" applyBorder="1" applyAlignment="1">
      <alignment horizontal="center" vertical="center"/>
    </xf>
    <xf numFmtId="0" fontId="95" fillId="0" borderId="26" xfId="0" applyFont="1" applyBorder="1" applyAlignment="1">
      <alignment horizontal="center" vertical="center"/>
    </xf>
    <xf numFmtId="190" fontId="95" fillId="0" borderId="26" xfId="0" applyNumberFormat="1" applyFont="1" applyBorder="1" applyAlignment="1">
      <alignment horizontal="center" vertical="center"/>
    </xf>
    <xf numFmtId="190" fontId="82" fillId="0" borderId="26" xfId="0" applyNumberFormat="1" applyFont="1" applyBorder="1" applyAlignment="1">
      <alignment vertical="center"/>
    </xf>
    <xf numFmtId="0" fontId="95" fillId="0" borderId="26" xfId="0" applyFont="1" applyBorder="1" applyAlignment="1">
      <alignment horizontal="right" vertical="center"/>
    </xf>
    <xf numFmtId="198" fontId="82" fillId="0" borderId="26" xfId="0" applyNumberFormat="1" applyFont="1" applyBorder="1" applyAlignment="1">
      <alignment horizontal="center" vertical="center"/>
    </xf>
    <xf numFmtId="181" fontId="95" fillId="0" borderId="26" xfId="0" applyNumberFormat="1" applyFont="1" applyBorder="1" applyAlignment="1">
      <alignment horizontal="right" vertical="center"/>
    </xf>
    <xf numFmtId="209" fontId="82" fillId="0" borderId="26" xfId="0" applyNumberFormat="1" applyFont="1" applyBorder="1" applyAlignment="1">
      <alignment horizontal="center" vertical="center"/>
    </xf>
    <xf numFmtId="234" fontId="82" fillId="0" borderId="24" xfId="0" applyNumberFormat="1" applyFont="1" applyBorder="1" applyAlignment="1">
      <alignment horizontal="right" vertical="center"/>
    </xf>
    <xf numFmtId="201" fontId="82" fillId="0" borderId="29" xfId="0" applyNumberFormat="1" applyFont="1" applyBorder="1" applyAlignment="1">
      <alignment horizontal="right" vertical="center"/>
    </xf>
    <xf numFmtId="0" fontId="82" fillId="0" borderId="25" xfId="0" applyFont="1" applyBorder="1" applyAlignment="1">
      <alignment vertical="center"/>
    </xf>
    <xf numFmtId="193" fontId="82" fillId="0" borderId="26" xfId="0" applyNumberFormat="1" applyFont="1" applyBorder="1" applyAlignment="1">
      <alignment horizontal="center" vertical="center" shrinkToFit="1"/>
    </xf>
    <xf numFmtId="193" fontId="82" fillId="0" borderId="26" xfId="0" applyNumberFormat="1" applyFont="1" applyBorder="1" applyAlignment="1">
      <alignment vertical="center" shrinkToFit="1"/>
    </xf>
    <xf numFmtId="203" fontId="79" fillId="0" borderId="0" xfId="0" applyNumberFormat="1" applyFont="1" applyBorder="1" applyAlignment="1">
      <alignment horizontal="right" vertical="center"/>
    </xf>
    <xf numFmtId="0" fontId="84" fillId="0" borderId="22" xfId="862" applyFont="1" applyBorder="1" applyAlignment="1">
      <alignment horizontal="center" vertical="center"/>
    </xf>
    <xf numFmtId="0" fontId="84" fillId="0" borderId="0" xfId="862" applyFont="1" applyBorder="1" applyAlignment="1">
      <alignment horizontal="left" vertical="center"/>
    </xf>
    <xf numFmtId="0" fontId="79" fillId="0" borderId="0" xfId="865" applyFont="1" applyAlignment="1">
      <alignment horizontal="center" vertical="center"/>
    </xf>
    <xf numFmtId="1" fontId="82" fillId="0" borderId="0" xfId="862" applyNumberFormat="1" applyFont="1" applyBorder="1" applyAlignment="1">
      <alignment horizontal="left" vertical="center"/>
    </xf>
    <xf numFmtId="0" fontId="82" fillId="0" borderId="0" xfId="865" applyFont="1" applyBorder="1" applyAlignment="1">
      <alignment horizontal="center" vertical="center"/>
    </xf>
    <xf numFmtId="0" fontId="82" fillId="0" borderId="0" xfId="865" applyFont="1" applyBorder="1" applyAlignment="1">
      <alignment horizontal="right" vertical="center"/>
    </xf>
    <xf numFmtId="0" fontId="82" fillId="0" borderId="0" xfId="862" applyFont="1" applyBorder="1" applyAlignment="1">
      <alignment horizontal="center" vertical="center"/>
    </xf>
    <xf numFmtId="0" fontId="81" fillId="0" borderId="0" xfId="862" applyFont="1" applyBorder="1" applyAlignment="1">
      <alignment horizontal="left" vertical="center"/>
    </xf>
    <xf numFmtId="0" fontId="82" fillId="0" borderId="22" xfId="865" applyFont="1" applyBorder="1" applyAlignment="1">
      <alignment horizontal="center" vertical="center"/>
    </xf>
    <xf numFmtId="243" fontId="82" fillId="0" borderId="0" xfId="0" applyNumberFormat="1" applyFont="1" applyBorder="1" applyAlignment="1">
      <alignment horizontal="center" vertical="center" shrinkToFit="1"/>
    </xf>
    <xf numFmtId="200" fontId="82" fillId="0" borderId="0" xfId="862" applyNumberFormat="1" applyFont="1" applyBorder="1" applyAlignment="1">
      <alignment vertical="center" shrinkToFit="1"/>
    </xf>
    <xf numFmtId="233" fontId="82" fillId="0" borderId="0" xfId="865" applyNumberFormat="1" applyFont="1" applyBorder="1" applyAlignment="1">
      <alignment vertical="center" shrinkToFit="1"/>
    </xf>
    <xf numFmtId="0" fontId="82" fillId="0" borderId="0" xfId="865" applyFont="1" applyBorder="1" applyAlignment="1">
      <alignment vertical="center" shrinkToFit="1"/>
    </xf>
    <xf numFmtId="183" fontId="82" fillId="0" borderId="0" xfId="865" applyNumberFormat="1" applyFont="1" applyBorder="1" applyAlignment="1">
      <alignment vertical="center" shrinkToFit="1"/>
    </xf>
    <xf numFmtId="0" fontId="82" fillId="0" borderId="0" xfId="862" applyFont="1" applyAlignment="1">
      <alignment vertical="center" shrinkToFit="1"/>
    </xf>
    <xf numFmtId="242" fontId="82" fillId="0" borderId="29" xfId="0" applyNumberFormat="1" applyFont="1" applyBorder="1" applyAlignment="1">
      <alignment horizontal="right" vertical="center"/>
    </xf>
    <xf numFmtId="242" fontId="82" fillId="0" borderId="27" xfId="0" applyNumberFormat="1" applyFont="1" applyBorder="1" applyAlignment="1">
      <alignment horizontal="right" vertical="center"/>
    </xf>
    <xf numFmtId="193" fontId="82" fillId="0" borderId="29" xfId="0" applyNumberFormat="1" applyFont="1" applyBorder="1" applyAlignment="1">
      <alignment horizontal="right" vertical="center"/>
    </xf>
    <xf numFmtId="193" fontId="82" fillId="0" borderId="24" xfId="0" applyNumberFormat="1" applyFont="1" applyBorder="1" applyAlignment="1">
      <alignment horizontal="right" vertical="center"/>
    </xf>
    <xf numFmtId="176" fontId="91" fillId="0" borderId="0" xfId="0" applyNumberFormat="1" applyFont="1" applyBorder="1" applyAlignment="1">
      <alignment horizontal="center" vertical="center"/>
    </xf>
    <xf numFmtId="190" fontId="88" fillId="0" borderId="25" xfId="0" applyNumberFormat="1" applyFont="1" applyBorder="1" applyAlignment="1">
      <alignment horizontal="center" vertical="center"/>
    </xf>
    <xf numFmtId="0" fontId="80" fillId="0" borderId="26" xfId="0" quotePrefix="1" applyFont="1" applyBorder="1" applyAlignment="1">
      <alignment horizontal="left" vertical="center"/>
    </xf>
    <xf numFmtId="216" fontId="82" fillId="0" borderId="25" xfId="0" applyNumberFormat="1" applyFont="1" applyBorder="1" applyAlignment="1">
      <alignment horizontal="center" vertical="center" shrinkToFit="1"/>
    </xf>
    <xf numFmtId="216" fontId="82" fillId="0" borderId="26" xfId="0" applyNumberFormat="1" applyFont="1" applyBorder="1" applyAlignment="1">
      <alignment horizontal="center" vertical="center" shrinkToFit="1"/>
    </xf>
    <xf numFmtId="195" fontId="82" fillId="0" borderId="26" xfId="0" applyNumberFormat="1" applyFont="1" applyBorder="1" applyAlignment="1">
      <alignment horizontal="center" vertical="center" shrinkToFit="1"/>
    </xf>
    <xf numFmtId="195" fontId="82" fillId="0" borderId="26" xfId="0" applyNumberFormat="1" applyFont="1" applyBorder="1" applyAlignment="1">
      <alignment shrinkToFit="1"/>
    </xf>
    <xf numFmtId="217" fontId="82" fillId="0" borderId="26" xfId="0" applyNumberFormat="1" applyFont="1" applyBorder="1" applyAlignment="1">
      <alignment horizontal="center" vertical="center" shrinkToFit="1"/>
    </xf>
    <xf numFmtId="210" fontId="91" fillId="0" borderId="0" xfId="0" applyNumberFormat="1" applyFont="1" applyBorder="1" applyAlignment="1">
      <alignment horizontal="center" vertical="center"/>
    </xf>
    <xf numFmtId="195" fontId="91" fillId="0" borderId="0" xfId="0" applyNumberFormat="1" applyFont="1" applyBorder="1" applyAlignment="1">
      <alignment horizontal="right" vertical="center" shrinkToFit="1"/>
    </xf>
    <xf numFmtId="0" fontId="105" fillId="0" borderId="0" xfId="0" applyFont="1" applyBorder="1" applyAlignment="1">
      <alignment vertical="center" shrinkToFit="1"/>
    </xf>
    <xf numFmtId="0" fontId="106" fillId="0" borderId="26" xfId="0" applyFont="1" applyBorder="1" applyAlignment="1">
      <alignment horizontal="left" vertical="center"/>
    </xf>
    <xf numFmtId="193" fontId="82" fillId="0" borderId="27" xfId="0" applyNumberFormat="1" applyFont="1" applyBorder="1" applyAlignment="1">
      <alignment horizontal="right" vertical="center"/>
    </xf>
    <xf numFmtId="0" fontId="107" fillId="0" borderId="24" xfId="0" applyFont="1" applyBorder="1" applyAlignment="1">
      <alignment horizontal="right" vertical="center"/>
    </xf>
    <xf numFmtId="253" fontId="108" fillId="0" borderId="24" xfId="0" applyNumberFormat="1" applyFont="1" applyBorder="1" applyAlignment="1">
      <alignment horizontal="right" vertical="center" shrinkToFit="1"/>
    </xf>
    <xf numFmtId="254" fontId="108" fillId="0" borderId="24" xfId="0" applyNumberFormat="1" applyFont="1" applyBorder="1" applyAlignment="1">
      <alignment horizontal="right" vertical="center" shrinkToFit="1"/>
    </xf>
    <xf numFmtId="255" fontId="108" fillId="0" borderId="24" xfId="0" applyNumberFormat="1" applyFont="1" applyBorder="1" applyAlignment="1">
      <alignment horizontal="right" vertical="center" shrinkToFit="1"/>
    </xf>
    <xf numFmtId="256" fontId="108" fillId="0" borderId="24" xfId="0" applyNumberFormat="1" applyFont="1" applyBorder="1" applyAlignment="1">
      <alignment horizontal="right" vertical="center" shrinkToFit="1"/>
    </xf>
    <xf numFmtId="0" fontId="107" fillId="0" borderId="24" xfId="0" applyFont="1" applyBorder="1" applyAlignment="1">
      <alignment horizontal="center" vertical="center"/>
    </xf>
    <xf numFmtId="0" fontId="81" fillId="0" borderId="25" xfId="0" applyFont="1" applyBorder="1" applyAlignment="1">
      <alignment vertical="center"/>
    </xf>
    <xf numFmtId="215" fontId="82" fillId="0" borderId="26" xfId="0" applyNumberFormat="1" applyFont="1" applyBorder="1" applyAlignment="1">
      <alignment horizontal="center" vertical="center" shrinkToFit="1"/>
    </xf>
    <xf numFmtId="0" fontId="82" fillId="0" borderId="27" xfId="0" applyFont="1" applyFill="1" applyBorder="1" applyAlignment="1">
      <alignment horizontal="right" vertical="center"/>
    </xf>
    <xf numFmtId="177" fontId="86" fillId="0" borderId="1" xfId="0" applyNumberFormat="1" applyFont="1" applyBorder="1" applyAlignment="1">
      <alignment horizontal="right" vertical="center"/>
    </xf>
    <xf numFmtId="0" fontId="86" fillId="0" borderId="1" xfId="0" applyFont="1" applyBorder="1" applyAlignment="1">
      <alignment horizontal="center" vertical="center" shrinkToFit="1"/>
    </xf>
    <xf numFmtId="0" fontId="82" fillId="0" borderId="48" xfId="0" applyFont="1" applyBorder="1" applyAlignment="1">
      <alignment horizontal="center" vertical="center" wrapText="1" shrinkToFit="1"/>
    </xf>
    <xf numFmtId="0" fontId="82" fillId="0" borderId="0" xfId="0" applyFont="1" applyBorder="1" applyAlignment="1">
      <alignment horizontal="right" vertical="center"/>
    </xf>
    <xf numFmtId="0" fontId="82" fillId="0" borderId="0" xfId="0" applyFont="1" applyBorder="1" applyAlignment="1">
      <alignment horizontal="center" vertical="center"/>
    </xf>
    <xf numFmtId="185" fontId="82" fillId="0" borderId="31" xfId="0" applyNumberFormat="1" applyFont="1" applyBorder="1" applyAlignment="1">
      <alignment horizontal="center" vertical="center" shrinkToFit="1"/>
    </xf>
    <xf numFmtId="185" fontId="82" fillId="0" borderId="30" xfId="0" applyNumberFormat="1" applyFont="1" applyBorder="1" applyAlignment="1">
      <alignment horizontal="center" vertical="center" shrinkToFit="1"/>
    </xf>
    <xf numFmtId="0" fontId="79" fillId="0" borderId="0" xfId="0" applyFont="1" applyBorder="1" applyAlignment="1">
      <alignment horizontal="center" vertical="center"/>
    </xf>
    <xf numFmtId="0" fontId="82" fillId="0" borderId="0" xfId="863" applyFont="1" applyBorder="1" applyAlignment="1">
      <alignment horizontal="center" vertical="center"/>
    </xf>
    <xf numFmtId="185" fontId="82" fillId="0" borderId="0" xfId="0" applyNumberFormat="1" applyFont="1" applyBorder="1" applyAlignment="1">
      <alignment horizontal="center" vertical="center" shrinkToFit="1"/>
    </xf>
    <xf numFmtId="49" fontId="81" fillId="0" borderId="1" xfId="0" applyNumberFormat="1" applyFont="1" applyBorder="1" applyAlignment="1" applyProtection="1">
      <alignment horizontal="left" vertical="center" indent="1"/>
      <protection locked="0"/>
    </xf>
    <xf numFmtId="0" fontId="81" fillId="0" borderId="1" xfId="0" applyFont="1" applyBorder="1" applyAlignment="1" applyProtection="1">
      <alignment vertical="center" shrinkToFit="1"/>
      <protection locked="0"/>
    </xf>
    <xf numFmtId="0" fontId="86" fillId="0" borderId="32" xfId="0" applyFont="1" applyBorder="1" applyAlignment="1">
      <alignment horizontal="center" vertical="center"/>
    </xf>
    <xf numFmtId="0" fontId="86" fillId="0" borderId="27" xfId="0" applyFont="1" applyBorder="1" applyAlignment="1">
      <alignment horizontal="center" vertical="center"/>
    </xf>
    <xf numFmtId="0" fontId="86" fillId="0" borderId="32" xfId="0" applyFont="1" applyFill="1" applyBorder="1" applyAlignment="1">
      <alignment horizontal="center" vertical="center" shrinkToFit="1"/>
    </xf>
    <xf numFmtId="0" fontId="79" fillId="0" borderId="0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95" fillId="0" borderId="142" xfId="0" applyFont="1" applyBorder="1" applyAlignment="1">
      <alignment horizontal="right" vertical="center"/>
    </xf>
    <xf numFmtId="198" fontId="95" fillId="0" borderId="142" xfId="0" applyNumberFormat="1" applyFont="1" applyBorder="1" applyAlignment="1">
      <alignment horizontal="center" vertical="center"/>
    </xf>
    <xf numFmtId="198" fontId="82" fillId="0" borderId="142" xfId="0" applyNumberFormat="1" applyFont="1" applyBorder="1" applyAlignment="1">
      <alignment horizontal="center" vertical="center"/>
    </xf>
    <xf numFmtId="190" fontId="82" fillId="0" borderId="142" xfId="0" applyNumberFormat="1" applyFont="1" applyBorder="1" applyAlignment="1">
      <alignment horizontal="right" vertical="center"/>
    </xf>
    <xf numFmtId="0" fontId="82" fillId="0" borderId="142" xfId="0" applyFont="1" applyBorder="1" applyAlignment="1">
      <alignment horizontal="center" vertical="center"/>
    </xf>
    <xf numFmtId="194" fontId="95" fillId="0" borderId="143" xfId="0" applyNumberFormat="1" applyFont="1" applyBorder="1" applyAlignment="1">
      <alignment horizontal="right" vertical="center"/>
    </xf>
    <xf numFmtId="0" fontId="95" fillId="0" borderId="28" xfId="0" applyFont="1" applyBorder="1" applyAlignment="1">
      <alignment horizontal="right" vertical="center"/>
    </xf>
    <xf numFmtId="198" fontId="95" fillId="0" borderId="28" xfId="0" applyNumberFormat="1" applyFont="1" applyBorder="1" applyAlignment="1">
      <alignment horizontal="center" vertical="center"/>
    </xf>
    <xf numFmtId="198" fontId="82" fillId="0" borderId="28" xfId="0" applyNumberFormat="1" applyFont="1" applyBorder="1" applyAlignment="1">
      <alignment horizontal="center" vertical="center"/>
    </xf>
    <xf numFmtId="198" fontId="82" fillId="0" borderId="28" xfId="0" applyNumberFormat="1" applyFont="1" applyBorder="1" applyAlignment="1">
      <alignment horizontal="right" vertical="center"/>
    </xf>
    <xf numFmtId="0" fontId="82" fillId="0" borderId="144" xfId="0" applyFont="1" applyBorder="1" applyAlignment="1">
      <alignment vertical="center"/>
    </xf>
    <xf numFmtId="0" fontId="95" fillId="0" borderId="144" xfId="0" applyFont="1" applyBorder="1" applyAlignment="1">
      <alignment horizontal="right" vertical="center"/>
    </xf>
    <xf numFmtId="198" fontId="95" fillId="0" borderId="144" xfId="0" applyNumberFormat="1" applyFont="1" applyBorder="1" applyAlignment="1">
      <alignment horizontal="center" vertical="center"/>
    </xf>
    <xf numFmtId="198" fontId="82" fillId="0" borderId="144" xfId="0" applyNumberFormat="1" applyFont="1" applyBorder="1" applyAlignment="1">
      <alignment horizontal="center" vertical="center"/>
    </xf>
    <xf numFmtId="0" fontId="81" fillId="0" borderId="144" xfId="0" applyFont="1" applyBorder="1" applyAlignment="1">
      <alignment horizontal="center" vertical="center"/>
    </xf>
    <xf numFmtId="0" fontId="82" fillId="0" borderId="144" xfId="0" applyFont="1" applyBorder="1" applyAlignment="1">
      <alignment horizontal="right" vertical="center"/>
    </xf>
    <xf numFmtId="0" fontId="82" fillId="0" borderId="145" xfId="0" applyFont="1" applyBorder="1" applyAlignment="1">
      <alignment horizontal="center" vertical="center"/>
    </xf>
    <xf numFmtId="0" fontId="82" fillId="0" borderId="48" xfId="0" applyFont="1" applyBorder="1" applyAlignment="1">
      <alignment horizontal="center" vertical="center" wrapText="1"/>
    </xf>
    <xf numFmtId="0" fontId="82" fillId="0" borderId="48" xfId="0" applyFont="1" applyBorder="1" applyAlignment="1">
      <alignment horizontal="center" vertical="center"/>
    </xf>
    <xf numFmtId="0" fontId="82" fillId="0" borderId="53" xfId="0" applyFont="1" applyBorder="1" applyAlignment="1">
      <alignment horizontal="center" vertical="center"/>
    </xf>
    <xf numFmtId="0" fontId="86" fillId="0" borderId="27" xfId="0" applyFont="1" applyBorder="1" applyAlignment="1">
      <alignment vertical="center" shrinkToFit="1"/>
    </xf>
    <xf numFmtId="177" fontId="86" fillId="0" borderId="25" xfId="0" applyNumberFormat="1" applyFont="1" applyBorder="1" applyAlignment="1">
      <alignment horizontal="right" vertical="center"/>
    </xf>
    <xf numFmtId="0" fontId="81" fillId="0" borderId="0" xfId="0" applyFont="1" applyBorder="1" applyAlignment="1">
      <alignment horizontal="center" vertical="center"/>
    </xf>
    <xf numFmtId="0" fontId="82" fillId="0" borderId="0" xfId="0" applyFont="1" applyBorder="1" applyAlignment="1">
      <alignment horizontal="center" vertical="center"/>
    </xf>
    <xf numFmtId="178" fontId="82" fillId="0" borderId="0" xfId="0" applyNumberFormat="1" applyFont="1" applyBorder="1" applyAlignment="1">
      <alignment horizontal="center" vertical="center" shrinkToFit="1"/>
    </xf>
    <xf numFmtId="49" fontId="81" fillId="0" borderId="23" xfId="863" applyNumberFormat="1" applyFont="1" applyBorder="1" applyAlignment="1">
      <alignment horizontal="center" vertical="center"/>
    </xf>
    <xf numFmtId="49" fontId="80" fillId="0" borderId="0" xfId="0" applyNumberFormat="1" applyFont="1" applyBorder="1" applyAlignment="1">
      <alignment horizontal="center" vertical="center"/>
    </xf>
    <xf numFmtId="0" fontId="82" fillId="0" borderId="0" xfId="0" applyFont="1" applyBorder="1" applyAlignment="1">
      <alignment horizontal="center" vertical="center"/>
    </xf>
    <xf numFmtId="0" fontId="81" fillId="0" borderId="0" xfId="0" applyFont="1" applyBorder="1" applyAlignment="1">
      <alignment horizontal="center" vertical="center"/>
    </xf>
    <xf numFmtId="0" fontId="82" fillId="0" borderId="16" xfId="0" applyFont="1" applyBorder="1" applyAlignment="1">
      <alignment horizontal="right" vertical="center"/>
    </xf>
    <xf numFmtId="0" fontId="82" fillId="0" borderId="16" xfId="0" applyFont="1" applyBorder="1" applyAlignment="1">
      <alignment vertical="center"/>
    </xf>
    <xf numFmtId="0" fontId="82" fillId="35" borderId="16" xfId="0" applyFont="1" applyFill="1" applyBorder="1" applyAlignment="1">
      <alignment vertical="center"/>
    </xf>
    <xf numFmtId="0" fontId="82" fillId="0" borderId="3" xfId="0" applyFont="1" applyBorder="1" applyAlignment="1">
      <alignment horizontal="center" vertical="center"/>
    </xf>
    <xf numFmtId="0" fontId="82" fillId="0" borderId="67" xfId="0" applyFont="1" applyBorder="1" applyAlignment="1">
      <alignment horizontal="center" vertical="center"/>
    </xf>
    <xf numFmtId="0" fontId="82" fillId="0" borderId="68" xfId="0" applyFont="1" applyBorder="1" applyAlignment="1">
      <alignment horizontal="right" vertical="center"/>
    </xf>
    <xf numFmtId="0" fontId="82" fillId="0" borderId="68" xfId="0" applyFont="1" applyBorder="1" applyAlignment="1">
      <alignment vertical="center"/>
    </xf>
    <xf numFmtId="0" fontId="82" fillId="35" borderId="68" xfId="0" applyFont="1" applyFill="1" applyBorder="1" applyAlignment="1">
      <alignment vertical="center"/>
    </xf>
    <xf numFmtId="0" fontId="82" fillId="0" borderId="69" xfId="0" applyFont="1" applyBorder="1" applyAlignment="1">
      <alignment horizontal="center" vertical="center"/>
    </xf>
    <xf numFmtId="0" fontId="91" fillId="0" borderId="22" xfId="0" applyFont="1" applyBorder="1">
      <alignment vertical="center"/>
    </xf>
    <xf numFmtId="0" fontId="91" fillId="0" borderId="0" xfId="0" applyFont="1" applyBorder="1">
      <alignment vertical="center"/>
    </xf>
    <xf numFmtId="0" fontId="105" fillId="0" borderId="0" xfId="0" applyFont="1" applyBorder="1">
      <alignment vertical="center"/>
    </xf>
    <xf numFmtId="0" fontId="86" fillId="0" borderId="22" xfId="0" applyFont="1" applyBorder="1">
      <alignment vertical="center"/>
    </xf>
    <xf numFmtId="0" fontId="81" fillId="0" borderId="0" xfId="0" applyFont="1" applyBorder="1" applyAlignment="1">
      <alignment horizontal="center" vertical="center"/>
    </xf>
    <xf numFmtId="0" fontId="82" fillId="0" borderId="70" xfId="0" applyFont="1" applyBorder="1" applyAlignment="1">
      <alignment horizontal="center" vertical="center"/>
    </xf>
    <xf numFmtId="0" fontId="82" fillId="0" borderId="71" xfId="0" applyFont="1" applyBorder="1" applyAlignment="1">
      <alignment horizontal="center" vertical="center"/>
    </xf>
    <xf numFmtId="0" fontId="82" fillId="0" borderId="71" xfId="0" applyFont="1" applyBorder="1" applyAlignment="1">
      <alignment horizontal="center" vertical="center" shrinkToFit="1"/>
    </xf>
    <xf numFmtId="0" fontId="82" fillId="0" borderId="72" xfId="0" applyFont="1" applyBorder="1" applyAlignment="1">
      <alignment horizontal="center" vertical="center"/>
    </xf>
    <xf numFmtId="0" fontId="82" fillId="0" borderId="17" xfId="0" applyFont="1" applyBorder="1" applyAlignment="1">
      <alignment horizontal="center" vertical="center"/>
    </xf>
    <xf numFmtId="0" fontId="82" fillId="0" borderId="17" xfId="0" applyFont="1" applyBorder="1" applyAlignment="1">
      <alignment horizontal="center" vertical="center" shrinkToFit="1"/>
    </xf>
    <xf numFmtId="0" fontId="82" fillId="0" borderId="73" xfId="0" applyFont="1" applyBorder="1" applyAlignment="1">
      <alignment horizontal="center" vertical="center"/>
    </xf>
    <xf numFmtId="0" fontId="82" fillId="0" borderId="22" xfId="0" applyFont="1" applyBorder="1" applyAlignment="1">
      <alignment horizontal="center"/>
    </xf>
    <xf numFmtId="183" fontId="82" fillId="0" borderId="68" xfId="0" applyNumberFormat="1" applyFont="1" applyBorder="1" applyAlignment="1">
      <alignment horizontal="center" vertical="center"/>
    </xf>
    <xf numFmtId="0" fontId="82" fillId="0" borderId="74" xfId="0" applyFont="1" applyBorder="1" applyAlignment="1">
      <alignment vertical="center"/>
    </xf>
    <xf numFmtId="183" fontId="82" fillId="0" borderId="16" xfId="0" applyNumberFormat="1" applyFont="1" applyBorder="1" applyAlignment="1">
      <alignment horizontal="center" vertical="center"/>
    </xf>
    <xf numFmtId="0" fontId="82" fillId="0" borderId="75" xfId="0" applyFont="1" applyBorder="1" applyAlignment="1">
      <alignment vertical="center"/>
    </xf>
    <xf numFmtId="183" fontId="82" fillId="0" borderId="0" xfId="0" applyNumberFormat="1" applyFont="1" applyBorder="1" applyAlignment="1">
      <alignment horizontal="center" vertical="center"/>
    </xf>
    <xf numFmtId="0" fontId="82" fillId="0" borderId="0" xfId="0" applyFont="1" applyBorder="1" applyAlignment="1">
      <alignment horizontal="center"/>
    </xf>
    <xf numFmtId="0" fontId="84" fillId="0" borderId="0" xfId="0" applyNumberFormat="1" applyFont="1" applyBorder="1" applyAlignment="1">
      <alignment vertical="center"/>
    </xf>
    <xf numFmtId="0" fontId="81" fillId="0" borderId="23" xfId="0" applyFont="1" applyBorder="1" applyAlignment="1">
      <alignment horizontal="right" vertical="center"/>
    </xf>
    <xf numFmtId="0" fontId="82" fillId="0" borderId="0" xfId="0" applyFont="1" applyBorder="1" applyAlignment="1">
      <alignment horizontal="center" vertical="center"/>
    </xf>
    <xf numFmtId="0" fontId="81" fillId="0" borderId="0" xfId="0" applyFont="1" applyBorder="1" applyAlignment="1">
      <alignment horizontal="center" vertical="center"/>
    </xf>
    <xf numFmtId="0" fontId="82" fillId="0" borderId="0" xfId="0" applyFont="1" applyAlignment="1">
      <alignment vertical="center" shrinkToFit="1"/>
    </xf>
    <xf numFmtId="178" fontId="82" fillId="0" borderId="0" xfId="0" applyNumberFormat="1" applyFont="1" applyAlignment="1">
      <alignment horizontal="right" vertical="center" shrinkToFit="1"/>
    </xf>
    <xf numFmtId="0" fontId="82" fillId="0" borderId="27" xfId="0" applyFont="1" applyBorder="1" applyAlignment="1" applyProtection="1">
      <alignment vertical="center" shrinkToFit="1"/>
      <protection locked="0"/>
    </xf>
    <xf numFmtId="189" fontId="82" fillId="0" borderId="0" xfId="0" applyNumberFormat="1" applyFont="1" applyBorder="1" applyAlignment="1" applyProtection="1">
      <alignment horizontal="center" vertical="center"/>
      <protection locked="0"/>
    </xf>
    <xf numFmtId="0" fontId="86" fillId="0" borderId="51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center" vertical="center"/>
    </xf>
    <xf numFmtId="0" fontId="86" fillId="0" borderId="0" xfId="0" applyFont="1" applyAlignment="1">
      <alignment vertical="center"/>
    </xf>
    <xf numFmtId="0" fontId="82" fillId="0" borderId="0" xfId="0" applyFont="1" applyBorder="1" applyAlignment="1">
      <alignment horizontal="right" vertical="center"/>
    </xf>
    <xf numFmtId="193" fontId="82" fillId="0" borderId="0" xfId="0" applyNumberFormat="1" applyFont="1" applyBorder="1" applyAlignment="1">
      <alignment horizontal="center" vertical="center" shrinkToFit="1"/>
    </xf>
    <xf numFmtId="193" fontId="82" fillId="0" borderId="0" xfId="0" applyNumberFormat="1" applyFont="1" applyAlignment="1">
      <alignment vertical="center" shrinkToFit="1"/>
    </xf>
    <xf numFmtId="205" fontId="82" fillId="0" borderId="0" xfId="0" applyNumberFormat="1" applyFont="1" applyBorder="1" applyAlignment="1">
      <alignment horizontal="center" vertical="center" shrinkToFit="1"/>
    </xf>
    <xf numFmtId="206" fontId="82" fillId="0" borderId="0" xfId="0" applyNumberFormat="1" applyFont="1" applyBorder="1" applyAlignment="1">
      <alignment horizontal="center" vertical="center" shrinkToFit="1"/>
    </xf>
    <xf numFmtId="193" fontId="82" fillId="0" borderId="0" xfId="0" applyNumberFormat="1" applyFont="1" applyBorder="1" applyAlignment="1">
      <alignment vertical="center" shrinkToFit="1"/>
    </xf>
    <xf numFmtId="0" fontId="79" fillId="0" borderId="0" xfId="0" applyFont="1" applyBorder="1" applyAlignment="1">
      <alignment horizontal="center" vertical="center"/>
    </xf>
    <xf numFmtId="0" fontId="86" fillId="0" borderId="79" xfId="0" applyFont="1" applyFill="1" applyBorder="1" applyAlignment="1">
      <alignment horizontal="center" vertical="center"/>
    </xf>
    <xf numFmtId="0" fontId="86" fillId="0" borderId="56" xfId="0" applyFont="1" applyBorder="1" applyAlignment="1">
      <alignment horizontal="center" vertical="center" shrinkToFit="1"/>
    </xf>
    <xf numFmtId="0" fontId="86" fillId="0" borderId="56" xfId="0" applyFont="1" applyBorder="1" applyAlignment="1">
      <alignment horizontal="center" vertical="center"/>
    </xf>
    <xf numFmtId="199" fontId="86" fillId="0" borderId="56" xfId="0" applyNumberFormat="1" applyFont="1" applyBorder="1" applyAlignment="1">
      <alignment horizontal="right" vertical="center"/>
    </xf>
    <xf numFmtId="0" fontId="79" fillId="0" borderId="80" xfId="0" applyFont="1" applyBorder="1" applyAlignment="1">
      <alignment horizontal="center" vertical="center" wrapText="1"/>
    </xf>
    <xf numFmtId="0" fontId="86" fillId="0" borderId="46" xfId="0" applyFont="1" applyFill="1" applyBorder="1" applyAlignment="1">
      <alignment horizontal="center" vertical="center"/>
    </xf>
    <xf numFmtId="199" fontId="86" fillId="0" borderId="1" xfId="0" applyNumberFormat="1" applyFont="1" applyBorder="1" applyAlignment="1">
      <alignment horizontal="right" vertical="center"/>
    </xf>
    <xf numFmtId="0" fontId="86" fillId="0" borderId="52" xfId="0" applyFont="1" applyBorder="1" applyAlignment="1">
      <alignment horizontal="center" vertical="center" shrinkToFit="1"/>
    </xf>
    <xf numFmtId="199" fontId="86" fillId="0" borderId="52" xfId="0" applyNumberFormat="1" applyFont="1" applyBorder="1" applyAlignment="1">
      <alignment horizontal="right" vertical="center"/>
    </xf>
    <xf numFmtId="0" fontId="86" fillId="0" borderId="27" xfId="0" applyFont="1" applyBorder="1" applyAlignment="1">
      <alignment horizontal="center" vertical="center"/>
    </xf>
    <xf numFmtId="0" fontId="86" fillId="0" borderId="0" xfId="0" applyFont="1" applyAlignment="1">
      <alignment vertical="center"/>
    </xf>
    <xf numFmtId="0" fontId="86" fillId="0" borderId="81" xfId="0" applyFont="1" applyBorder="1" applyAlignment="1">
      <alignment horizontal="center" vertical="center"/>
    </xf>
    <xf numFmtId="177" fontId="86" fillId="0" borderId="55" xfId="0" applyNumberFormat="1" applyFont="1" applyBorder="1" applyAlignment="1">
      <alignment horizontal="right" vertical="center"/>
    </xf>
    <xf numFmtId="49" fontId="109" fillId="37" borderId="82" xfId="0" applyNumberFormat="1" applyFont="1" applyFill="1" applyBorder="1" applyAlignment="1" applyProtection="1">
      <alignment horizontal="center" vertical="center" shrinkToFit="1"/>
      <protection locked="0"/>
    </xf>
    <xf numFmtId="0" fontId="109" fillId="37" borderId="83" xfId="0" applyFont="1" applyFill="1" applyBorder="1" applyAlignment="1" applyProtection="1">
      <alignment horizontal="center" vertical="center" shrinkToFit="1"/>
      <protection locked="0"/>
    </xf>
    <xf numFmtId="189" fontId="109" fillId="37" borderId="83" xfId="0" applyNumberFormat="1" applyFont="1" applyFill="1" applyBorder="1" applyAlignment="1" applyProtection="1">
      <alignment horizontal="center" vertical="center"/>
      <protection locked="0"/>
    </xf>
    <xf numFmtId="189" fontId="109" fillId="37" borderId="47" xfId="0" applyNumberFormat="1" applyFont="1" applyFill="1" applyBorder="1" applyAlignment="1" applyProtection="1">
      <alignment horizontal="center" vertical="center"/>
      <protection locked="0"/>
    </xf>
    <xf numFmtId="0" fontId="86" fillId="37" borderId="84" xfId="0" applyFont="1" applyFill="1" applyBorder="1" applyAlignment="1">
      <alignment horizontal="center" vertical="center"/>
    </xf>
    <xf numFmtId="0" fontId="86" fillId="37" borderId="85" xfId="0" applyFont="1" applyFill="1" applyBorder="1" applyAlignment="1">
      <alignment horizontal="center" vertical="center"/>
    </xf>
    <xf numFmtId="0" fontId="86" fillId="37" borderId="86" xfId="0" applyFont="1" applyFill="1" applyBorder="1" applyAlignment="1">
      <alignment horizontal="center" vertical="center"/>
    </xf>
    <xf numFmtId="0" fontId="86" fillId="37" borderId="87" xfId="0" applyFont="1" applyFill="1" applyBorder="1" applyAlignment="1">
      <alignment horizontal="center" vertical="center"/>
    </xf>
    <xf numFmtId="0" fontId="86" fillId="37" borderId="84" xfId="863" applyFont="1" applyFill="1" applyBorder="1" applyAlignment="1">
      <alignment horizontal="center" vertical="center"/>
    </xf>
    <xf numFmtId="0" fontId="86" fillId="37" borderId="85" xfId="863" applyFont="1" applyFill="1" applyBorder="1" applyAlignment="1">
      <alignment horizontal="center" vertical="center"/>
    </xf>
    <xf numFmtId="0" fontId="86" fillId="37" borderId="86" xfId="863" applyFont="1" applyFill="1" applyBorder="1" applyAlignment="1">
      <alignment horizontal="center" vertical="center"/>
    </xf>
    <xf numFmtId="0" fontId="82" fillId="0" borderId="45" xfId="0" applyFont="1" applyBorder="1" applyAlignment="1">
      <alignment vertical="center"/>
    </xf>
    <xf numFmtId="0" fontId="82" fillId="0" borderId="48" xfId="0" applyFont="1" applyBorder="1" applyAlignment="1">
      <alignment vertical="center"/>
    </xf>
    <xf numFmtId="176" fontId="80" fillId="37" borderId="89" xfId="0" applyNumberFormat="1" applyFont="1" applyFill="1" applyBorder="1" applyAlignment="1">
      <alignment horizontal="center" vertical="center"/>
    </xf>
    <xf numFmtId="176" fontId="97" fillId="37" borderId="89" xfId="0" applyNumberFormat="1" applyFont="1" applyFill="1" applyBorder="1" applyAlignment="1">
      <alignment horizontal="center" vertical="center"/>
    </xf>
    <xf numFmtId="176" fontId="97" fillId="37" borderId="89" xfId="863" applyNumberFormat="1" applyFont="1" applyFill="1" applyBorder="1" applyAlignment="1">
      <alignment horizontal="center" vertical="center"/>
    </xf>
    <xf numFmtId="203" fontId="82" fillId="0" borderId="60" xfId="0" applyNumberFormat="1" applyFont="1" applyFill="1" applyBorder="1" applyAlignment="1" applyProtection="1">
      <alignment vertical="center"/>
      <protection locked="0"/>
    </xf>
    <xf numFmtId="203" fontId="82" fillId="0" borderId="60" xfId="0" applyNumberFormat="1" applyFont="1" applyFill="1" applyBorder="1" applyAlignment="1" applyProtection="1">
      <alignment horizontal="right" vertical="center"/>
      <protection locked="0"/>
    </xf>
    <xf numFmtId="0" fontId="82" fillId="0" borderId="32" xfId="866" applyFont="1" applyBorder="1" applyAlignment="1">
      <alignment horizontal="left" vertical="center"/>
    </xf>
    <xf numFmtId="0" fontId="97" fillId="37" borderId="90" xfId="0" applyFont="1" applyFill="1" applyBorder="1" applyAlignment="1">
      <alignment horizontal="center" vertical="center" shrinkToFit="1"/>
    </xf>
    <xf numFmtId="0" fontId="109" fillId="38" borderId="91" xfId="0" applyNumberFormat="1" applyFont="1" applyFill="1" applyBorder="1" applyAlignment="1">
      <alignment horizontal="center" vertical="center" shrinkToFit="1"/>
    </xf>
    <xf numFmtId="0" fontId="109" fillId="38" borderId="92" xfId="0" applyNumberFormat="1" applyFont="1" applyFill="1" applyBorder="1" applyAlignment="1">
      <alignment horizontal="right" vertical="center" shrinkToFit="1"/>
    </xf>
    <xf numFmtId="0" fontId="109" fillId="38" borderId="93" xfId="0" applyNumberFormat="1" applyFont="1" applyFill="1" applyBorder="1" applyAlignment="1">
      <alignment horizontal="right" vertical="center" shrinkToFit="1"/>
    </xf>
    <xf numFmtId="0" fontId="109" fillId="38" borderId="91" xfId="0" applyFont="1" applyFill="1" applyBorder="1" applyAlignment="1">
      <alignment horizontal="center" vertical="center" shrinkToFit="1"/>
    </xf>
    <xf numFmtId="0" fontId="109" fillId="38" borderId="92" xfId="0" applyFont="1" applyFill="1" applyBorder="1" applyAlignment="1">
      <alignment horizontal="right" vertical="center" shrinkToFit="1"/>
    </xf>
    <xf numFmtId="183" fontId="109" fillId="38" borderId="92" xfId="0" applyNumberFormat="1" applyFont="1" applyFill="1" applyBorder="1" applyAlignment="1">
      <alignment horizontal="right" vertical="center" shrinkToFit="1"/>
    </xf>
    <xf numFmtId="0" fontId="109" fillId="38" borderId="93" xfId="0" applyFont="1" applyFill="1" applyBorder="1" applyAlignment="1">
      <alignment horizontal="right" vertical="center" shrinkToFit="1"/>
    </xf>
    <xf numFmtId="180" fontId="109" fillId="38" borderId="92" xfId="0" applyNumberFormat="1" applyFont="1" applyFill="1" applyBorder="1" applyAlignment="1">
      <alignment horizontal="right" vertical="center" shrinkToFit="1"/>
    </xf>
    <xf numFmtId="180" fontId="109" fillId="38" borderId="93" xfId="0" applyNumberFormat="1" applyFont="1" applyFill="1" applyBorder="1" applyAlignment="1">
      <alignment horizontal="right" vertical="center" shrinkToFit="1"/>
    </xf>
    <xf numFmtId="0" fontId="80" fillId="0" borderId="22" xfId="0" applyFont="1" applyFill="1" applyBorder="1" applyAlignment="1">
      <alignment vertical="center"/>
    </xf>
    <xf numFmtId="0" fontId="86" fillId="0" borderId="32" xfId="0" applyFont="1" applyFill="1" applyBorder="1" applyAlignment="1">
      <alignment horizontal="center" vertical="center"/>
    </xf>
    <xf numFmtId="178" fontId="86" fillId="0" borderId="33" xfId="0" applyNumberFormat="1" applyFont="1" applyFill="1" applyBorder="1" applyAlignment="1">
      <alignment horizontal="right" vertical="center"/>
    </xf>
    <xf numFmtId="262" fontId="82" fillId="0" borderId="1" xfId="0" applyNumberFormat="1" applyFont="1" applyBorder="1" applyAlignment="1">
      <alignment horizontal="left" vertical="center"/>
    </xf>
    <xf numFmtId="0" fontId="81" fillId="0" borderId="0" xfId="0" applyFont="1" applyBorder="1" applyAlignment="1">
      <alignment horizontal="center" vertical="center"/>
    </xf>
    <xf numFmtId="0" fontId="82" fillId="0" borderId="0" xfId="0" applyFont="1" applyBorder="1" applyAlignment="1">
      <alignment horizontal="right" vertical="center"/>
    </xf>
    <xf numFmtId="0" fontId="81" fillId="0" borderId="2" xfId="0" applyFont="1" applyBorder="1" applyAlignment="1">
      <alignment horizontal="right" vertical="center"/>
    </xf>
    <xf numFmtId="0" fontId="86" fillId="0" borderId="22" xfId="0" applyFont="1" applyBorder="1" applyAlignment="1">
      <alignment vertical="center"/>
    </xf>
    <xf numFmtId="49" fontId="80" fillId="0" borderId="31" xfId="0" applyNumberFormat="1" applyFont="1" applyBorder="1" applyAlignment="1">
      <alignment horizontal="center" vertical="center"/>
    </xf>
    <xf numFmtId="49" fontId="80" fillId="0" borderId="31" xfId="0" applyNumberFormat="1" applyFont="1" applyBorder="1" applyAlignment="1">
      <alignment horizontal="left" vertical="center"/>
    </xf>
    <xf numFmtId="0" fontId="84" fillId="0" borderId="31" xfId="0" applyFont="1" applyBorder="1" applyAlignment="1">
      <alignment horizontal="left" vertical="center"/>
    </xf>
    <xf numFmtId="0" fontId="82" fillId="0" borderId="31" xfId="0" applyFont="1" applyBorder="1" applyAlignment="1">
      <alignment horizontal="left" vertical="center" shrinkToFit="1"/>
    </xf>
    <xf numFmtId="0" fontId="82" fillId="0" borderId="31" xfId="0" applyFont="1" applyBorder="1" applyAlignment="1">
      <alignment horizontal="left" vertical="center"/>
    </xf>
    <xf numFmtId="198" fontId="82" fillId="0" borderId="31" xfId="0" applyNumberFormat="1" applyFont="1" applyBorder="1" applyAlignment="1">
      <alignment horizontal="center" vertical="center" shrinkToFit="1"/>
    </xf>
    <xf numFmtId="211" fontId="82" fillId="0" borderId="31" xfId="0" applyNumberFormat="1" applyFont="1" applyBorder="1" applyAlignment="1">
      <alignment horizontal="center" vertical="center" shrinkToFit="1"/>
    </xf>
    <xf numFmtId="212" fontId="82" fillId="0" borderId="31" xfId="0" applyNumberFormat="1" applyFont="1" applyBorder="1" applyAlignment="1">
      <alignment horizontal="center" vertical="center"/>
    </xf>
    <xf numFmtId="213" fontId="82" fillId="0" borderId="31" xfId="0" applyNumberFormat="1" applyFont="1" applyBorder="1" applyAlignment="1">
      <alignment horizontal="center" vertical="center"/>
    </xf>
    <xf numFmtId="0" fontId="82" fillId="0" borderId="31" xfId="0" applyFont="1" applyBorder="1" applyAlignment="1">
      <alignment horizontal="right" vertical="center"/>
    </xf>
    <xf numFmtId="213" fontId="81" fillId="0" borderId="31" xfId="0" applyNumberFormat="1" applyFont="1" applyBorder="1" applyAlignment="1">
      <alignment horizontal="center" vertical="center"/>
    </xf>
    <xf numFmtId="213" fontId="84" fillId="0" borderId="31" xfId="0" applyNumberFormat="1" applyFont="1" applyBorder="1" applyAlignment="1">
      <alignment horizontal="right"/>
    </xf>
    <xf numFmtId="49" fontId="81" fillId="0" borderId="31" xfId="863" applyNumberFormat="1" applyFont="1" applyBorder="1" applyAlignment="1">
      <alignment vertical="center"/>
    </xf>
    <xf numFmtId="0" fontId="81" fillId="0" borderId="31" xfId="863" applyFont="1" applyBorder="1" applyAlignment="1">
      <alignment horizontal="center" vertical="center"/>
    </xf>
    <xf numFmtId="0" fontId="82" fillId="0" borderId="31" xfId="863" applyFont="1" applyBorder="1" applyAlignment="1">
      <alignment vertical="center"/>
    </xf>
    <xf numFmtId="0" fontId="82" fillId="0" borderId="31" xfId="863" applyFont="1" applyBorder="1" applyAlignment="1">
      <alignment horizontal="center" vertical="center"/>
    </xf>
    <xf numFmtId="176" fontId="82" fillId="0" borderId="31" xfId="863" applyNumberFormat="1" applyFont="1" applyBorder="1" applyAlignment="1">
      <alignment horizontal="center" vertical="center"/>
    </xf>
    <xf numFmtId="176" fontId="82" fillId="0" borderId="31" xfId="863" applyNumberFormat="1" applyFont="1" applyBorder="1" applyAlignment="1">
      <alignment vertical="center"/>
    </xf>
    <xf numFmtId="2" fontId="82" fillId="0" borderId="31" xfId="863" applyNumberFormat="1" applyFont="1" applyBorder="1" applyAlignment="1">
      <alignment horizontal="center" vertical="center"/>
    </xf>
    <xf numFmtId="176" fontId="81" fillId="0" borderId="31" xfId="863" applyNumberFormat="1" applyFont="1" applyBorder="1" applyAlignment="1">
      <alignment horizontal="center" vertical="center"/>
    </xf>
    <xf numFmtId="196" fontId="82" fillId="0" borderId="31" xfId="863" applyNumberFormat="1" applyFont="1" applyBorder="1" applyAlignment="1">
      <alignment horizontal="right" vertical="center"/>
    </xf>
    <xf numFmtId="176" fontId="82" fillId="0" borderId="31" xfId="863" applyNumberFormat="1" applyFont="1" applyBorder="1" applyAlignment="1">
      <alignment horizontal="right" vertical="center" shrinkToFit="1"/>
    </xf>
    <xf numFmtId="0" fontId="86" fillId="0" borderId="22" xfId="863" applyFont="1" applyBorder="1" applyAlignment="1">
      <alignment vertical="center"/>
    </xf>
    <xf numFmtId="0" fontId="79" fillId="0" borderId="22" xfId="863" applyFont="1" applyBorder="1" applyAlignment="1">
      <alignment vertical="center"/>
    </xf>
    <xf numFmtId="49" fontId="81" fillId="0" borderId="31" xfId="0" applyNumberFormat="1" applyFont="1" applyBorder="1" applyAlignment="1">
      <alignment horizontal="center" vertical="center"/>
    </xf>
    <xf numFmtId="0" fontId="81" fillId="0" borderId="31" xfId="0" applyFont="1" applyBorder="1" applyAlignment="1">
      <alignment horizontal="left" vertical="center"/>
    </xf>
    <xf numFmtId="181" fontId="84" fillId="0" borderId="0" xfId="0" applyNumberFormat="1" applyFont="1" applyBorder="1" applyAlignment="1">
      <alignment horizontal="center" vertical="center"/>
    </xf>
    <xf numFmtId="188" fontId="82" fillId="0" borderId="1" xfId="0" applyNumberFormat="1" applyFont="1" applyFill="1" applyBorder="1" applyAlignment="1" applyProtection="1">
      <alignment horizontal="left" vertical="center" indent="3"/>
      <protection locked="0"/>
    </xf>
    <xf numFmtId="193" fontId="82" fillId="0" borderId="1" xfId="0" applyNumberFormat="1" applyFont="1" applyBorder="1" applyAlignment="1" applyProtection="1">
      <alignment horizontal="left" vertical="center" shrinkToFit="1"/>
      <protection locked="0"/>
    </xf>
    <xf numFmtId="0" fontId="82" fillId="0" borderId="32" xfId="0" applyFont="1" applyBorder="1" applyAlignment="1" applyProtection="1">
      <alignment horizontal="left" vertical="center"/>
      <protection locked="0"/>
    </xf>
    <xf numFmtId="0" fontId="82" fillId="0" borderId="0" xfId="0" applyFont="1" applyBorder="1" applyAlignment="1">
      <alignment horizontal="center" vertical="center"/>
    </xf>
    <xf numFmtId="0" fontId="82" fillId="0" borderId="0" xfId="0" applyFont="1" applyBorder="1" applyAlignment="1">
      <alignment horizontal="right" vertical="center"/>
    </xf>
    <xf numFmtId="193" fontId="82" fillId="0" borderId="0" xfId="0" applyNumberFormat="1" applyFont="1" applyBorder="1" applyAlignment="1">
      <alignment horizontal="center" vertical="center" shrinkToFit="1"/>
    </xf>
    <xf numFmtId="193" fontId="82" fillId="0" borderId="0" xfId="0" applyNumberFormat="1" applyFont="1" applyAlignment="1">
      <alignment vertical="center" shrinkToFit="1"/>
    </xf>
    <xf numFmtId="0" fontId="79" fillId="0" borderId="0" xfId="0" applyFont="1" applyBorder="1" applyAlignment="1">
      <alignment horizontal="center" vertical="center"/>
    </xf>
    <xf numFmtId="242" fontId="82" fillId="0" borderId="24" xfId="0" applyNumberFormat="1" applyFont="1" applyBorder="1" applyAlignment="1">
      <alignment horizontal="right" vertical="center"/>
    </xf>
    <xf numFmtId="0" fontId="82" fillId="39" borderId="0" xfId="0" applyFont="1" applyFill="1" applyBorder="1" applyAlignment="1">
      <alignment vertical="center"/>
    </xf>
    <xf numFmtId="0" fontId="82" fillId="39" borderId="0" xfId="0" applyFont="1" applyFill="1" applyBorder="1" applyAlignment="1">
      <alignment horizontal="center" vertical="center"/>
    </xf>
    <xf numFmtId="0" fontId="79" fillId="39" borderId="0" xfId="0" applyFont="1" applyFill="1" applyBorder="1" applyAlignment="1">
      <alignment horizontal="center" vertical="center"/>
    </xf>
    <xf numFmtId="0" fontId="82" fillId="0" borderId="32" xfId="866" applyFont="1" applyBorder="1" applyAlignment="1">
      <alignment horizontal="left" vertical="center"/>
    </xf>
    <xf numFmtId="0" fontId="82" fillId="0" borderId="27" xfId="866" applyFont="1" applyBorder="1" applyAlignment="1">
      <alignment horizontal="left" vertical="center"/>
    </xf>
    <xf numFmtId="49" fontId="110" fillId="0" borderId="0" xfId="0" applyNumberFormat="1" applyFont="1" applyBorder="1" applyAlignment="1" applyProtection="1">
      <alignment horizontal="center" vertical="center"/>
      <protection locked="0"/>
    </xf>
    <xf numFmtId="0" fontId="82" fillId="0" borderId="24" xfId="866" applyFont="1" applyBorder="1" applyAlignment="1">
      <alignment horizontal="left" vertical="center"/>
    </xf>
    <xf numFmtId="49" fontId="79" fillId="0" borderId="26" xfId="0" applyNumberFormat="1" applyFont="1" applyBorder="1" applyAlignment="1" applyProtection="1">
      <alignment horizontal="left" vertical="center"/>
      <protection locked="0"/>
    </xf>
    <xf numFmtId="0" fontId="82" fillId="0" borderId="32" xfId="0" applyFont="1" applyBorder="1" applyAlignment="1" applyProtection="1">
      <alignment horizontal="left" vertical="center"/>
      <protection locked="0"/>
    </xf>
    <xf numFmtId="0" fontId="82" fillId="0" borderId="24" xfId="0" applyFont="1" applyBorder="1" applyAlignment="1" applyProtection="1">
      <alignment horizontal="left" vertical="center"/>
      <protection locked="0"/>
    </xf>
    <xf numFmtId="0" fontId="82" fillId="0" borderId="27" xfId="0" applyFont="1" applyBorder="1" applyAlignment="1" applyProtection="1">
      <alignment horizontal="left" vertical="center"/>
      <protection locked="0"/>
    </xf>
    <xf numFmtId="0" fontId="86" fillId="0" borderId="49" xfId="0" applyFont="1" applyBorder="1" applyAlignment="1">
      <alignment horizontal="center" vertical="center" shrinkToFit="1"/>
    </xf>
    <xf numFmtId="0" fontId="86" fillId="0" borderId="96" xfId="0" applyFont="1" applyBorder="1" applyAlignment="1">
      <alignment horizontal="center" vertical="center" shrinkToFit="1"/>
    </xf>
    <xf numFmtId="0" fontId="86" fillId="0" borderId="32" xfId="0" applyFont="1" applyBorder="1" applyAlignment="1">
      <alignment horizontal="center" vertical="center"/>
    </xf>
    <xf numFmtId="0" fontId="86" fillId="0" borderId="27" xfId="0" applyFont="1" applyBorder="1" applyAlignment="1">
      <alignment horizontal="center" vertical="center"/>
    </xf>
    <xf numFmtId="0" fontId="79" fillId="0" borderId="50" xfId="0" applyFont="1" applyBorder="1" applyAlignment="1">
      <alignment horizontal="center" vertical="center" wrapText="1" shrinkToFit="1"/>
    </xf>
    <xf numFmtId="0" fontId="79" fillId="0" borderId="81" xfId="0" applyFont="1" applyBorder="1" applyAlignment="1">
      <alignment horizontal="center" vertical="center"/>
    </xf>
    <xf numFmtId="0" fontId="86" fillId="0" borderId="49" xfId="0" applyFont="1" applyFill="1" applyBorder="1" applyAlignment="1">
      <alignment horizontal="center" vertical="center" shrinkToFit="1"/>
    </xf>
    <xf numFmtId="0" fontId="86" fillId="0" borderId="95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6" fillId="0" borderId="79" xfId="0" applyFont="1" applyBorder="1" applyAlignment="1">
      <alignment horizontal="center" vertical="center" wrapText="1"/>
    </xf>
    <xf numFmtId="0" fontId="86" fillId="0" borderId="96" xfId="0" applyFont="1" applyBorder="1" applyAlignment="1">
      <alignment horizontal="center" vertical="center" wrapText="1"/>
    </xf>
    <xf numFmtId="0" fontId="86" fillId="0" borderId="94" xfId="0" applyFont="1" applyBorder="1" applyAlignment="1">
      <alignment horizontal="center" vertical="center"/>
    </xf>
    <xf numFmtId="0" fontId="86" fillId="0" borderId="97" xfId="0" applyFont="1" applyBorder="1" applyAlignment="1">
      <alignment horizontal="center" vertical="center" shrinkToFit="1"/>
    </xf>
    <xf numFmtId="0" fontId="86" fillId="0" borderId="98" xfId="0" applyFont="1" applyBorder="1" applyAlignment="1">
      <alignment horizontal="center" vertical="center"/>
    </xf>
    <xf numFmtId="0" fontId="86" fillId="0" borderId="49" xfId="0" applyFont="1" applyFill="1" applyBorder="1" applyAlignment="1">
      <alignment horizontal="center" vertical="center" wrapText="1" shrinkToFit="1"/>
    </xf>
    <xf numFmtId="0" fontId="86" fillId="0" borderId="95" xfId="0" applyFont="1" applyFill="1" applyBorder="1" applyAlignment="1">
      <alignment horizontal="center" vertical="center" wrapText="1" shrinkToFit="1"/>
    </xf>
    <xf numFmtId="0" fontId="86" fillId="0" borderId="32" xfId="0" applyFont="1" applyFill="1" applyBorder="1" applyAlignment="1">
      <alignment horizontal="center" vertical="center" shrinkToFit="1"/>
    </xf>
    <xf numFmtId="0" fontId="86" fillId="0" borderId="27" xfId="0" applyFont="1" applyFill="1" applyBorder="1" applyAlignment="1">
      <alignment horizontal="center" vertical="center" shrinkToFit="1"/>
    </xf>
    <xf numFmtId="0" fontId="82" fillId="0" borderId="50" xfId="0" applyFont="1" applyBorder="1" applyAlignment="1">
      <alignment horizontal="center" vertical="center" wrapText="1" shrinkToFit="1"/>
    </xf>
    <xf numFmtId="0" fontId="82" fillId="0" borderId="81" xfId="0" applyFont="1" applyBorder="1" applyAlignment="1">
      <alignment horizontal="center" vertical="center" wrapText="1" shrinkToFit="1"/>
    </xf>
    <xf numFmtId="0" fontId="51" fillId="0" borderId="0" xfId="0" applyFont="1" applyBorder="1" applyAlignment="1">
      <alignment horizontal="center" vertical="center"/>
    </xf>
    <xf numFmtId="0" fontId="86" fillId="0" borderId="79" xfId="0" applyFont="1" applyBorder="1" applyAlignment="1">
      <alignment horizontal="center" vertical="center" wrapText="1" shrinkToFit="1"/>
    </xf>
    <xf numFmtId="0" fontId="86" fillId="0" borderId="96" xfId="0" applyFont="1" applyBorder="1" applyAlignment="1">
      <alignment horizontal="center" vertical="center" wrapText="1" shrinkToFit="1"/>
    </xf>
    <xf numFmtId="0" fontId="86" fillId="0" borderId="95" xfId="0" applyFont="1" applyBorder="1" applyAlignment="1">
      <alignment horizontal="center" vertical="center" wrapText="1" shrinkToFit="1"/>
    </xf>
    <xf numFmtId="0" fontId="86" fillId="0" borderId="46" xfId="863" applyFont="1" applyBorder="1" applyAlignment="1">
      <alignment horizontal="center" vertical="center"/>
    </xf>
    <xf numFmtId="0" fontId="86" fillId="0" borderId="51" xfId="863" applyFont="1" applyBorder="1" applyAlignment="1">
      <alignment horizontal="center" vertical="center"/>
    </xf>
    <xf numFmtId="0" fontId="51" fillId="0" borderId="0" xfId="863" applyFont="1" applyAlignment="1">
      <alignment horizontal="center" vertical="center"/>
    </xf>
    <xf numFmtId="0" fontId="86" fillId="0" borderId="44" xfId="863" applyFont="1" applyBorder="1" applyAlignment="1">
      <alignment horizontal="center" vertical="center" wrapText="1"/>
    </xf>
    <xf numFmtId="0" fontId="86" fillId="0" borderId="46" xfId="863" applyFont="1" applyBorder="1" applyAlignment="1">
      <alignment horizontal="center" vertical="center" wrapText="1"/>
    </xf>
    <xf numFmtId="185" fontId="82" fillId="0" borderId="0" xfId="0" applyNumberFormat="1" applyFont="1" applyBorder="1" applyAlignment="1">
      <alignment horizontal="center" vertical="center"/>
    </xf>
    <xf numFmtId="0" fontId="82" fillId="0" borderId="0" xfId="0" applyFont="1" applyBorder="1" applyAlignment="1">
      <alignment horizontal="center" vertical="center"/>
    </xf>
    <xf numFmtId="178" fontId="82" fillId="0" borderId="0" xfId="0" applyNumberFormat="1" applyFont="1" applyBorder="1" applyAlignment="1">
      <alignment horizontal="center" vertical="center" shrinkToFit="1"/>
    </xf>
    <xf numFmtId="0" fontId="81" fillId="0" borderId="0" xfId="0" applyFont="1" applyFill="1" applyBorder="1" applyAlignment="1">
      <alignment horizontal="center" vertical="center"/>
    </xf>
    <xf numFmtId="0" fontId="81" fillId="0" borderId="0" xfId="0" applyFont="1" applyBorder="1" applyAlignment="1">
      <alignment horizontal="center" vertical="center"/>
    </xf>
    <xf numFmtId="185" fontId="82" fillId="0" borderId="0" xfId="0" applyNumberFormat="1" applyFont="1" applyFill="1" applyBorder="1" applyAlignment="1">
      <alignment horizontal="right" vertical="center" shrinkToFit="1"/>
    </xf>
    <xf numFmtId="185" fontId="82" fillId="0" borderId="0" xfId="0" applyNumberFormat="1" applyFont="1" applyFill="1" applyBorder="1" applyAlignment="1">
      <alignment vertical="center" shrinkToFit="1"/>
    </xf>
    <xf numFmtId="0" fontId="97" fillId="37" borderId="90" xfId="0" applyFont="1" applyFill="1" applyBorder="1" applyAlignment="1">
      <alignment horizontal="center" vertical="center" shrinkToFit="1"/>
    </xf>
    <xf numFmtId="0" fontId="97" fillId="37" borderId="99" xfId="0" applyFont="1" applyFill="1" applyBorder="1" applyAlignment="1">
      <alignment horizontal="center" vertical="center" shrinkToFit="1"/>
    </xf>
    <xf numFmtId="0" fontId="97" fillId="37" borderId="35" xfId="0" applyFont="1" applyFill="1" applyBorder="1" applyAlignment="1">
      <alignment horizontal="center" vertical="center" shrinkToFit="1"/>
    </xf>
    <xf numFmtId="0" fontId="51" fillId="36" borderId="100" xfId="0" applyFont="1" applyFill="1" applyBorder="1" applyAlignment="1">
      <alignment horizontal="center" vertical="center" shrinkToFit="1"/>
    </xf>
    <xf numFmtId="0" fontId="51" fillId="36" borderId="20" xfId="0" applyFont="1" applyFill="1" applyBorder="1" applyAlignment="1">
      <alignment horizontal="center" vertical="center" shrinkToFit="1"/>
    </xf>
    <xf numFmtId="0" fontId="51" fillId="36" borderId="61" xfId="0" applyFont="1" applyFill="1" applyBorder="1" applyAlignment="1">
      <alignment horizontal="center" vertical="center" shrinkToFit="1"/>
    </xf>
    <xf numFmtId="0" fontId="51" fillId="36" borderId="22" xfId="0" applyFont="1" applyFill="1" applyBorder="1" applyAlignment="1">
      <alignment horizontal="center" vertical="center" shrinkToFit="1"/>
    </xf>
    <xf numFmtId="0" fontId="51" fillId="36" borderId="0" xfId="0" applyFont="1" applyFill="1" applyBorder="1" applyAlignment="1">
      <alignment horizontal="center" vertical="center" shrinkToFit="1"/>
    </xf>
    <xf numFmtId="0" fontId="51" fillId="36" borderId="23" xfId="0" applyFont="1" applyFill="1" applyBorder="1" applyAlignment="1">
      <alignment horizontal="center" vertical="center" shrinkToFit="1"/>
    </xf>
    <xf numFmtId="0" fontId="82" fillId="0" borderId="0" xfId="0" applyFont="1" applyAlignment="1">
      <alignment horizontal="center" vertical="center"/>
    </xf>
    <xf numFmtId="0" fontId="54" fillId="0" borderId="91" xfId="0" applyFont="1" applyBorder="1" applyAlignment="1">
      <alignment horizontal="center" vertical="center" shrinkToFit="1"/>
    </xf>
    <xf numFmtId="0" fontId="54" fillId="0" borderId="92" xfId="0" applyFont="1" applyBorder="1" applyAlignment="1">
      <alignment horizontal="center" vertical="center" shrinkToFit="1"/>
    </xf>
    <xf numFmtId="0" fontId="54" fillId="0" borderId="93" xfId="0" applyFont="1" applyBorder="1" applyAlignment="1">
      <alignment horizontal="center" vertical="center" shrinkToFit="1"/>
    </xf>
    <xf numFmtId="0" fontId="82" fillId="0" borderId="71" xfId="0" applyFont="1" applyBorder="1" applyAlignment="1">
      <alignment horizontal="center" vertical="center" shrinkToFit="1"/>
    </xf>
    <xf numFmtId="0" fontId="82" fillId="0" borderId="17" xfId="0" applyFont="1" applyBorder="1" applyAlignment="1">
      <alignment horizontal="center" vertical="center" shrinkToFit="1"/>
    </xf>
    <xf numFmtId="0" fontId="82" fillId="0" borderId="71" xfId="0" applyFont="1" applyBorder="1" applyAlignment="1">
      <alignment horizontal="center" vertical="center"/>
    </xf>
    <xf numFmtId="0" fontId="80" fillId="0" borderId="41" xfId="0" applyFont="1" applyFill="1" applyBorder="1" applyAlignment="1">
      <alignment horizontal="center" vertical="center"/>
    </xf>
    <xf numFmtId="179" fontId="82" fillId="0" borderId="0" xfId="0" applyNumberFormat="1" applyFont="1" applyBorder="1" applyAlignment="1">
      <alignment horizontal="right" vertical="center" shrinkToFit="1"/>
    </xf>
    <xf numFmtId="0" fontId="82" fillId="0" borderId="0" xfId="0" applyFont="1" applyAlignment="1">
      <alignment vertical="center" shrinkToFit="1"/>
    </xf>
    <xf numFmtId="178" fontId="82" fillId="0" borderId="0" xfId="0" applyNumberFormat="1" applyFont="1" applyBorder="1" applyAlignment="1">
      <alignment horizontal="right" vertical="center" shrinkToFit="1"/>
    </xf>
    <xf numFmtId="194" fontId="80" fillId="0" borderId="41" xfId="0" applyNumberFormat="1" applyFont="1" applyFill="1" applyBorder="1" applyAlignment="1">
      <alignment horizontal="center" vertical="center"/>
    </xf>
    <xf numFmtId="248" fontId="89" fillId="0" borderId="0" xfId="0" applyNumberFormat="1" applyFont="1" applyBorder="1" applyAlignment="1">
      <alignment vertical="center"/>
    </xf>
    <xf numFmtId="0" fontId="86" fillId="0" borderId="0" xfId="0" applyFont="1" applyAlignment="1">
      <alignment vertical="center"/>
    </xf>
    <xf numFmtId="201" fontId="82" fillId="0" borderId="0" xfId="0" applyNumberFormat="1" applyFont="1" applyBorder="1" applyAlignment="1">
      <alignment horizontal="right" vertical="center"/>
    </xf>
    <xf numFmtId="0" fontId="82" fillId="0" borderId="0" xfId="0" applyFont="1" applyBorder="1" applyAlignment="1">
      <alignment horizontal="right" vertical="center"/>
    </xf>
    <xf numFmtId="0" fontId="53" fillId="0" borderId="20" xfId="0" applyFont="1" applyBorder="1" applyAlignment="1">
      <alignment shrinkToFit="1"/>
    </xf>
    <xf numFmtId="0" fontId="53" fillId="0" borderId="61" xfId="0" applyFont="1" applyBorder="1" applyAlignment="1">
      <alignment shrinkToFit="1"/>
    </xf>
    <xf numFmtId="180" fontId="82" fillId="0" borderId="0" xfId="0" applyNumberFormat="1" applyFont="1" applyFill="1" applyBorder="1" applyAlignment="1">
      <alignment horizontal="right" vertical="center" shrinkToFit="1"/>
    </xf>
    <xf numFmtId="0" fontId="82" fillId="0" borderId="0" xfId="0" applyFont="1" applyFill="1" applyAlignment="1">
      <alignment vertical="center" shrinkToFit="1"/>
    </xf>
    <xf numFmtId="193" fontId="82" fillId="0" borderId="0" xfId="0" applyNumberFormat="1" applyFont="1" applyBorder="1" applyAlignment="1">
      <alignment horizontal="center" vertical="center" shrinkToFit="1"/>
    </xf>
    <xf numFmtId="193" fontId="82" fillId="0" borderId="0" xfId="0" applyNumberFormat="1" applyFont="1" applyAlignment="1">
      <alignment vertical="center" shrinkToFit="1"/>
    </xf>
    <xf numFmtId="178" fontId="82" fillId="0" borderId="0" xfId="0" applyNumberFormat="1" applyFont="1" applyAlignment="1">
      <alignment horizontal="center" vertical="center" shrinkToFit="1"/>
    </xf>
    <xf numFmtId="0" fontId="82" fillId="0" borderId="0" xfId="0" applyFont="1" applyAlignment="1">
      <alignment horizontal="center" vertical="center" shrinkToFit="1"/>
    </xf>
    <xf numFmtId="205" fontId="82" fillId="0" borderId="0" xfId="0" applyNumberFormat="1" applyFont="1" applyBorder="1" applyAlignment="1">
      <alignment horizontal="center" vertical="center" shrinkToFit="1"/>
    </xf>
    <xf numFmtId="205" fontId="82" fillId="0" borderId="0" xfId="0" applyNumberFormat="1" applyFont="1" applyBorder="1" applyAlignment="1">
      <alignment vertical="center" shrinkToFit="1"/>
    </xf>
    <xf numFmtId="265" fontId="82" fillId="0" borderId="0" xfId="0" applyNumberFormat="1" applyFont="1" applyBorder="1" applyAlignment="1">
      <alignment horizontal="center" vertical="center" shrinkToFit="1"/>
    </xf>
    <xf numFmtId="265" fontId="82" fillId="0" borderId="0" xfId="0" applyNumberFormat="1" applyFont="1" applyBorder="1" applyAlignment="1">
      <alignment vertical="center" shrinkToFit="1"/>
    </xf>
    <xf numFmtId="198" fontId="81" fillId="0" borderId="102" xfId="0" applyNumberFormat="1" applyFont="1" applyBorder="1" applyAlignment="1">
      <alignment horizontal="center" vertical="center" shrinkToFit="1"/>
    </xf>
    <xf numFmtId="198" fontId="81" fillId="0" borderId="103" xfId="0" applyNumberFormat="1" applyFont="1" applyBorder="1" applyAlignment="1">
      <alignment horizontal="center" vertical="center" shrinkToFit="1"/>
    </xf>
    <xf numFmtId="198" fontId="81" fillId="0" borderId="104" xfId="0" applyNumberFormat="1" applyFont="1" applyBorder="1" applyAlignment="1">
      <alignment horizontal="center" vertical="center" shrinkToFit="1"/>
    </xf>
    <xf numFmtId="206" fontId="82" fillId="0" borderId="0" xfId="0" applyNumberFormat="1" applyFont="1" applyBorder="1" applyAlignment="1">
      <alignment horizontal="center" vertical="center" shrinkToFit="1"/>
    </xf>
    <xf numFmtId="180" fontId="79" fillId="39" borderId="0" xfId="0" applyNumberFormat="1" applyFont="1" applyFill="1" applyBorder="1" applyAlignment="1">
      <alignment horizontal="center" vertical="center"/>
    </xf>
    <xf numFmtId="0" fontId="79" fillId="39" borderId="0" xfId="0" applyFont="1" applyFill="1" applyBorder="1" applyAlignment="1">
      <alignment horizontal="center" vertical="center"/>
    </xf>
    <xf numFmtId="193" fontId="82" fillId="0" borderId="0" xfId="0" applyNumberFormat="1" applyFont="1" applyBorder="1" applyAlignment="1">
      <alignment vertical="center" shrinkToFit="1"/>
    </xf>
    <xf numFmtId="185" fontId="79" fillId="39" borderId="0" xfId="0" applyNumberFormat="1" applyFont="1" applyFill="1" applyBorder="1" applyAlignment="1">
      <alignment horizontal="center" vertical="center"/>
    </xf>
    <xf numFmtId="183" fontId="91" fillId="0" borderId="60" xfId="0" applyNumberFormat="1" applyFont="1" applyFill="1" applyBorder="1" applyAlignment="1">
      <alignment horizontal="center" vertical="center" shrinkToFit="1"/>
    </xf>
    <xf numFmtId="183" fontId="91" fillId="0" borderId="7" xfId="0" applyNumberFormat="1" applyFont="1" applyFill="1" applyBorder="1" applyAlignment="1">
      <alignment horizontal="center" vertical="center" shrinkToFit="1"/>
    </xf>
    <xf numFmtId="183" fontId="91" fillId="0" borderId="47" xfId="0" applyNumberFormat="1" applyFont="1" applyFill="1" applyBorder="1" applyAlignment="1">
      <alignment horizontal="center" vertical="center" shrinkToFit="1"/>
    </xf>
    <xf numFmtId="216" fontId="82" fillId="0" borderId="60" xfId="0" applyNumberFormat="1" applyFont="1" applyBorder="1" applyAlignment="1">
      <alignment horizontal="center" vertical="center" shrinkToFit="1"/>
    </xf>
    <xf numFmtId="216" fontId="82" fillId="0" borderId="7" xfId="0" applyNumberFormat="1" applyFont="1" applyBorder="1" applyAlignment="1">
      <alignment horizontal="center" vertical="center" shrinkToFit="1"/>
    </xf>
    <xf numFmtId="216" fontId="82" fillId="0" borderId="47" xfId="0" applyNumberFormat="1" applyFont="1" applyBorder="1" applyAlignment="1">
      <alignment horizontal="center" vertical="center" shrinkToFit="1"/>
    </xf>
    <xf numFmtId="185" fontId="82" fillId="0" borderId="60" xfId="0" applyNumberFormat="1" applyFont="1" applyBorder="1" applyAlignment="1">
      <alignment horizontal="center" vertical="center" shrinkToFit="1"/>
    </xf>
    <xf numFmtId="185" fontId="82" fillId="0" borderId="7" xfId="0" applyNumberFormat="1" applyFont="1" applyBorder="1" applyAlignment="1">
      <alignment horizontal="center" vertical="center" shrinkToFit="1"/>
    </xf>
    <xf numFmtId="185" fontId="82" fillId="0" borderId="101" xfId="0" applyNumberFormat="1" applyFont="1" applyBorder="1" applyAlignment="1">
      <alignment horizontal="center" vertical="center" shrinkToFit="1"/>
    </xf>
    <xf numFmtId="185" fontId="82" fillId="0" borderId="47" xfId="0" applyNumberFormat="1" applyFont="1" applyBorder="1" applyAlignment="1">
      <alignment horizontal="center" vertical="center" shrinkToFit="1"/>
    </xf>
    <xf numFmtId="180" fontId="95" fillId="0" borderId="33" xfId="0" applyNumberFormat="1" applyFont="1" applyBorder="1" applyAlignment="1">
      <alignment horizontal="center" vertical="center" shrinkToFit="1"/>
    </xf>
    <xf numFmtId="180" fontId="95" fillId="0" borderId="31" xfId="0" applyNumberFormat="1" applyFont="1" applyBorder="1" applyAlignment="1">
      <alignment horizontal="center" vertical="center" shrinkToFit="1"/>
    </xf>
    <xf numFmtId="180" fontId="95" fillId="0" borderId="30" xfId="0" applyNumberFormat="1" applyFont="1" applyBorder="1" applyAlignment="1">
      <alignment horizontal="center" vertical="center" shrinkToFit="1"/>
    </xf>
    <xf numFmtId="180" fontId="95" fillId="0" borderId="25" xfId="0" applyNumberFormat="1" applyFont="1" applyBorder="1" applyAlignment="1">
      <alignment horizontal="center" vertical="center" shrinkToFit="1"/>
    </xf>
    <xf numFmtId="180" fontId="95" fillId="0" borderId="26" xfId="0" applyNumberFormat="1" applyFont="1" applyBorder="1" applyAlignment="1">
      <alignment horizontal="center" vertical="center" shrinkToFit="1"/>
    </xf>
    <xf numFmtId="180" fontId="95" fillId="0" borderId="2" xfId="0" applyNumberFormat="1" applyFont="1" applyBorder="1" applyAlignment="1">
      <alignment horizontal="center" vertical="center" shrinkToFit="1"/>
    </xf>
    <xf numFmtId="185" fontId="82" fillId="0" borderId="33" xfId="0" applyNumberFormat="1" applyFont="1" applyBorder="1" applyAlignment="1">
      <alignment horizontal="center" vertical="center" shrinkToFit="1"/>
    </xf>
    <xf numFmtId="185" fontId="82" fillId="0" borderId="31" xfId="0" applyNumberFormat="1" applyFont="1" applyBorder="1" applyAlignment="1">
      <alignment horizontal="center" vertical="center" shrinkToFit="1"/>
    </xf>
    <xf numFmtId="185" fontId="82" fillId="0" borderId="105" xfId="0" applyNumberFormat="1" applyFont="1" applyBorder="1" applyAlignment="1">
      <alignment horizontal="center" vertical="center" shrinkToFit="1"/>
    </xf>
    <xf numFmtId="185" fontId="82" fillId="0" borderId="25" xfId="0" applyNumberFormat="1" applyFont="1" applyBorder="1" applyAlignment="1">
      <alignment horizontal="center" vertical="center" shrinkToFit="1"/>
    </xf>
    <xf numFmtId="185" fontId="82" fillId="0" borderId="26" xfId="0" applyNumberFormat="1" applyFont="1" applyBorder="1" applyAlignment="1">
      <alignment horizontal="center" vertical="center" shrinkToFit="1"/>
    </xf>
    <xf numFmtId="185" fontId="82" fillId="0" borderId="106" xfId="0" applyNumberFormat="1" applyFont="1" applyBorder="1" applyAlignment="1">
      <alignment horizontal="center" vertical="center" shrinkToFit="1"/>
    </xf>
    <xf numFmtId="185" fontId="82" fillId="0" borderId="30" xfId="0" applyNumberFormat="1" applyFont="1" applyBorder="1" applyAlignment="1">
      <alignment horizontal="center" vertical="center" shrinkToFit="1"/>
    </xf>
    <xf numFmtId="185" fontId="82" fillId="0" borderId="2" xfId="0" applyNumberFormat="1" applyFont="1" applyBorder="1" applyAlignment="1">
      <alignment horizontal="center" vertical="center" shrinkToFit="1"/>
    </xf>
    <xf numFmtId="0" fontId="86" fillId="0" borderId="7" xfId="0" applyFont="1" applyBorder="1">
      <alignment vertical="center"/>
    </xf>
    <xf numFmtId="0" fontId="86" fillId="0" borderId="47" xfId="0" applyFont="1" applyBorder="1">
      <alignment vertical="center"/>
    </xf>
    <xf numFmtId="183" fontId="91" fillId="0" borderId="26" xfId="0" applyNumberFormat="1" applyFont="1" applyFill="1" applyBorder="1" applyAlignment="1">
      <alignment horizontal="center" vertical="center" shrinkToFit="1"/>
    </xf>
    <xf numFmtId="0" fontId="91" fillId="0" borderId="7" xfId="0" applyFont="1" applyFill="1" applyBorder="1" applyAlignment="1">
      <alignment horizontal="center" vertical="center" shrinkToFit="1"/>
    </xf>
    <xf numFmtId="198" fontId="82" fillId="0" borderId="33" xfId="0" applyNumberFormat="1" applyFont="1" applyBorder="1" applyAlignment="1">
      <alignment horizontal="center" vertical="center" wrapText="1"/>
    </xf>
    <xf numFmtId="198" fontId="82" fillId="0" borderId="31" xfId="0" applyNumberFormat="1" applyFont="1" applyBorder="1" applyAlignment="1">
      <alignment horizontal="center" vertical="center" wrapText="1"/>
    </xf>
    <xf numFmtId="198" fontId="82" fillId="0" borderId="30" xfId="0" applyNumberFormat="1" applyFont="1" applyBorder="1" applyAlignment="1">
      <alignment horizontal="center" vertical="center" wrapText="1"/>
    </xf>
    <xf numFmtId="198" fontId="82" fillId="0" borderId="25" xfId="0" applyNumberFormat="1" applyFont="1" applyBorder="1" applyAlignment="1">
      <alignment horizontal="center" vertical="center" wrapText="1"/>
    </xf>
    <xf numFmtId="198" fontId="82" fillId="0" borderId="26" xfId="0" applyNumberFormat="1" applyFont="1" applyBorder="1" applyAlignment="1">
      <alignment horizontal="center" vertical="center" wrapText="1"/>
    </xf>
    <xf numFmtId="198" fontId="82" fillId="0" borderId="2" xfId="0" applyNumberFormat="1" applyFont="1" applyBorder="1" applyAlignment="1">
      <alignment horizontal="center" vertical="center" wrapText="1"/>
    </xf>
    <xf numFmtId="235" fontId="82" fillId="0" borderId="107" xfId="0" applyNumberFormat="1" applyFont="1" applyBorder="1" applyAlignment="1">
      <alignment horizontal="center" vertical="center" shrinkToFit="1"/>
    </xf>
    <xf numFmtId="235" fontId="82" fillId="0" borderId="108" xfId="0" applyNumberFormat="1" applyFont="1" applyBorder="1" applyAlignment="1">
      <alignment horizontal="center" vertical="center" shrinkToFit="1"/>
    </xf>
    <xf numFmtId="235" fontId="82" fillId="0" borderId="109" xfId="0" applyNumberFormat="1" applyFont="1" applyBorder="1" applyAlignment="1">
      <alignment horizontal="center" vertical="center" shrinkToFit="1"/>
    </xf>
    <xf numFmtId="235" fontId="82" fillId="0" borderId="110" xfId="0" applyNumberFormat="1" applyFont="1" applyBorder="1" applyAlignment="1">
      <alignment horizontal="center" vertical="center" shrinkToFit="1"/>
    </xf>
    <xf numFmtId="244" fontId="82" fillId="0" borderId="0" xfId="0" applyNumberFormat="1" applyFont="1" applyBorder="1" applyAlignment="1">
      <alignment horizontal="center" vertical="center"/>
    </xf>
    <xf numFmtId="187" fontId="82" fillId="0" borderId="0" xfId="0" applyNumberFormat="1" applyFont="1" applyBorder="1" applyAlignment="1">
      <alignment horizontal="right" vertical="center" shrinkToFit="1"/>
    </xf>
    <xf numFmtId="187" fontId="82" fillId="0" borderId="0" xfId="0" applyNumberFormat="1" applyFont="1" applyAlignment="1">
      <alignment vertical="center" shrinkToFit="1"/>
    </xf>
    <xf numFmtId="235" fontId="82" fillId="0" borderId="0" xfId="0" applyNumberFormat="1" applyFont="1" applyBorder="1" applyAlignment="1">
      <alignment horizontal="center" vertical="center"/>
    </xf>
    <xf numFmtId="243" fontId="82" fillId="0" borderId="0" xfId="0" applyNumberFormat="1" applyFont="1" applyBorder="1" applyAlignment="1">
      <alignment horizontal="center" vertical="center" shrinkToFit="1"/>
    </xf>
    <xf numFmtId="180" fontId="79" fillId="0" borderId="0" xfId="0" applyNumberFormat="1" applyFont="1" applyBorder="1" applyAlignment="1">
      <alignment horizontal="right" vertical="center"/>
    </xf>
    <xf numFmtId="263" fontId="91" fillId="0" borderId="0" xfId="0" applyNumberFormat="1" applyFont="1" applyBorder="1" applyAlignment="1">
      <alignment horizontal="center" vertical="center"/>
    </xf>
    <xf numFmtId="176" fontId="91" fillId="0" borderId="32" xfId="0" applyNumberFormat="1" applyFont="1" applyFill="1" applyBorder="1" applyAlignment="1">
      <alignment horizontal="center" vertical="center" shrinkToFit="1"/>
    </xf>
    <xf numFmtId="0" fontId="86" fillId="0" borderId="32" xfId="0" applyFont="1" applyBorder="1" applyAlignment="1">
      <alignment vertical="center" shrinkToFit="1"/>
    </xf>
    <xf numFmtId="0" fontId="82" fillId="0" borderId="102" xfId="0" applyNumberFormat="1" applyFont="1" applyBorder="1" applyAlignment="1">
      <alignment horizontal="center" vertical="center" shrinkToFit="1"/>
    </xf>
    <xf numFmtId="0" fontId="82" fillId="0" borderId="103" xfId="0" applyNumberFormat="1" applyFont="1" applyBorder="1" applyAlignment="1">
      <alignment horizontal="center" vertical="center" shrinkToFit="1"/>
    </xf>
    <xf numFmtId="0" fontId="82" fillId="0" borderId="104" xfId="0" applyNumberFormat="1" applyFont="1" applyBorder="1" applyAlignment="1">
      <alignment horizontal="center" vertical="center" shrinkToFit="1"/>
    </xf>
    <xf numFmtId="0" fontId="80" fillId="37" borderId="35" xfId="0" applyFont="1" applyFill="1" applyBorder="1" applyAlignment="1">
      <alignment horizontal="center" vertical="center" shrinkToFit="1"/>
    </xf>
    <xf numFmtId="0" fontId="80" fillId="37" borderId="99" xfId="0" applyFont="1" applyFill="1" applyBorder="1" applyAlignment="1">
      <alignment horizontal="center" vertical="center" shrinkToFit="1"/>
    </xf>
    <xf numFmtId="176" fontId="91" fillId="0" borderId="30" xfId="0" applyNumberFormat="1" applyFont="1" applyFill="1" applyBorder="1" applyAlignment="1">
      <alignment horizontal="center" vertical="center" shrinkToFit="1"/>
    </xf>
    <xf numFmtId="190" fontId="91" fillId="0" borderId="0" xfId="0" applyNumberFormat="1" applyFont="1" applyAlignment="1">
      <alignment horizontal="center" vertical="center" shrinkToFit="1"/>
    </xf>
    <xf numFmtId="0" fontId="86" fillId="0" borderId="33" xfId="0" applyFont="1" applyBorder="1" applyAlignment="1">
      <alignment vertical="center" shrinkToFit="1"/>
    </xf>
    <xf numFmtId="179" fontId="82" fillId="0" borderId="0" xfId="0" applyNumberFormat="1" applyFont="1" applyFill="1" applyBorder="1" applyAlignment="1">
      <alignment horizontal="right" vertical="center" shrinkToFit="1"/>
    </xf>
    <xf numFmtId="180" fontId="95" fillId="0" borderId="33" xfId="0" applyNumberFormat="1" applyFont="1" applyBorder="1" applyAlignment="1">
      <alignment horizontal="center" vertical="center" wrapText="1"/>
    </xf>
    <xf numFmtId="180" fontId="95" fillId="0" borderId="31" xfId="0" applyNumberFormat="1" applyFont="1" applyBorder="1" applyAlignment="1">
      <alignment horizontal="center" vertical="center" wrapText="1"/>
    </xf>
    <xf numFmtId="180" fontId="95" fillId="0" borderId="30" xfId="0" applyNumberFormat="1" applyFont="1" applyBorder="1" applyAlignment="1">
      <alignment horizontal="center" vertical="center" wrapText="1"/>
    </xf>
    <xf numFmtId="180" fontId="95" fillId="0" borderId="25" xfId="0" applyNumberFormat="1" applyFont="1" applyBorder="1" applyAlignment="1">
      <alignment horizontal="center" vertical="center" wrapText="1"/>
    </xf>
    <xf numFmtId="180" fontId="95" fillId="0" borderId="26" xfId="0" applyNumberFormat="1" applyFont="1" applyBorder="1" applyAlignment="1">
      <alignment horizontal="center" vertical="center" wrapText="1"/>
    </xf>
    <xf numFmtId="180" fontId="95" fillId="0" borderId="2" xfId="0" applyNumberFormat="1" applyFont="1" applyBorder="1" applyAlignment="1">
      <alignment horizontal="center" vertical="center" wrapText="1"/>
    </xf>
    <xf numFmtId="278" fontId="82" fillId="0" borderId="60" xfId="0" applyNumberFormat="1" applyFont="1" applyBorder="1" applyAlignment="1">
      <alignment horizontal="center" vertical="center" shrinkToFit="1"/>
    </xf>
    <xf numFmtId="278" fontId="82" fillId="0" borderId="7" xfId="0" applyNumberFormat="1" applyFont="1" applyBorder="1" applyAlignment="1">
      <alignment horizontal="center" vertical="center" shrinkToFit="1"/>
    </xf>
    <xf numFmtId="278" fontId="82" fillId="0" borderId="101" xfId="0" applyNumberFormat="1" applyFont="1" applyBorder="1" applyAlignment="1">
      <alignment horizontal="center" vertical="center" shrinkToFit="1"/>
    </xf>
    <xf numFmtId="278" fontId="82" fillId="0" borderId="47" xfId="0" applyNumberFormat="1" applyFont="1" applyBorder="1" applyAlignment="1">
      <alignment horizontal="center" vertical="center" shrinkToFit="1"/>
    </xf>
    <xf numFmtId="0" fontId="79" fillId="0" borderId="0" xfId="0" applyFont="1" applyBorder="1" applyAlignment="1">
      <alignment horizontal="center" vertical="center"/>
    </xf>
    <xf numFmtId="183" fontId="90" fillId="0" borderId="129" xfId="0" applyNumberFormat="1" applyFont="1" applyBorder="1" applyAlignment="1">
      <alignment vertical="center" shrinkToFit="1"/>
    </xf>
    <xf numFmtId="0" fontId="79" fillId="0" borderId="130" xfId="0" applyFont="1" applyBorder="1" applyAlignment="1">
      <alignment shrinkToFit="1"/>
    </xf>
    <xf numFmtId="0" fontId="79" fillId="0" borderId="132" xfId="0" applyFont="1" applyBorder="1" applyAlignment="1">
      <alignment shrinkToFit="1"/>
    </xf>
    <xf numFmtId="179" fontId="90" fillId="0" borderId="39" xfId="0" applyNumberFormat="1" applyFont="1" applyBorder="1" applyAlignment="1">
      <alignment horizontal="center" vertical="center" shrinkToFit="1"/>
    </xf>
    <xf numFmtId="179" fontId="90" fillId="0" borderId="47" xfId="0" applyNumberFormat="1" applyFont="1" applyBorder="1" applyAlignment="1">
      <alignment shrinkToFit="1"/>
    </xf>
    <xf numFmtId="0" fontId="82" fillId="0" borderId="60" xfId="0" applyFont="1" applyBorder="1" applyAlignment="1">
      <alignment horizontal="center" vertical="center" shrinkToFit="1"/>
    </xf>
    <xf numFmtId="0" fontId="82" fillId="0" borderId="7" xfId="0" applyFont="1" applyBorder="1" applyAlignment="1">
      <alignment horizontal="center" vertical="center" shrinkToFit="1"/>
    </xf>
    <xf numFmtId="0" fontId="82" fillId="0" borderId="129" xfId="0" applyFont="1" applyBorder="1" applyAlignment="1">
      <alignment horizontal="center" vertical="center" shrinkToFit="1"/>
    </xf>
    <xf numFmtId="0" fontId="82" fillId="0" borderId="130" xfId="0" applyFont="1" applyBorder="1" applyAlignment="1">
      <alignment horizontal="center" vertical="center" shrinkToFit="1"/>
    </xf>
    <xf numFmtId="0" fontId="82" fillId="0" borderId="131" xfId="0" applyFont="1" applyBorder="1" applyAlignment="1">
      <alignment horizontal="center" vertical="center" shrinkToFit="1"/>
    </xf>
    <xf numFmtId="190" fontId="82" fillId="0" borderId="60" xfId="0" applyNumberFormat="1" applyFont="1" applyBorder="1" applyAlignment="1">
      <alignment horizontal="center" vertical="center" shrinkToFit="1"/>
    </xf>
    <xf numFmtId="190" fontId="82" fillId="0" borderId="7" xfId="0" applyNumberFormat="1" applyFont="1" applyBorder="1" applyAlignment="1">
      <alignment horizontal="center" vertical="center" shrinkToFit="1"/>
    </xf>
    <xf numFmtId="190" fontId="82" fillId="0" borderId="47" xfId="0" applyNumberFormat="1" applyFont="1" applyBorder="1" applyAlignment="1">
      <alignment horizontal="center" vertical="center" shrinkToFit="1"/>
    </xf>
    <xf numFmtId="195" fontId="91" fillId="0" borderId="129" xfId="0" applyNumberFormat="1" applyFont="1" applyFill="1" applyBorder="1" applyAlignment="1">
      <alignment vertical="center" shrinkToFit="1"/>
    </xf>
    <xf numFmtId="0" fontId="79" fillId="0" borderId="130" xfId="0" applyFont="1" applyFill="1" applyBorder="1" applyAlignment="1">
      <alignment shrinkToFit="1"/>
    </xf>
    <xf numFmtId="179" fontId="90" fillId="0" borderId="38" xfId="0" applyNumberFormat="1" applyFont="1" applyBorder="1" applyAlignment="1">
      <alignment horizontal="right" vertical="center" shrinkToFit="1"/>
    </xf>
    <xf numFmtId="0" fontId="90" fillId="0" borderId="116" xfId="0" applyFont="1" applyBorder="1">
      <alignment vertical="center"/>
    </xf>
    <xf numFmtId="0" fontId="82" fillId="0" borderId="60" xfId="0" applyFont="1" applyFill="1" applyBorder="1" applyAlignment="1">
      <alignment horizontal="right" vertical="center" shrinkToFit="1"/>
    </xf>
    <xf numFmtId="0" fontId="82" fillId="0" borderId="7" xfId="0" applyFont="1" applyFill="1" applyBorder="1" applyAlignment="1">
      <alignment horizontal="right" vertical="center" shrinkToFit="1"/>
    </xf>
    <xf numFmtId="0" fontId="82" fillId="0" borderId="47" xfId="0" applyFont="1" applyFill="1" applyBorder="1" applyAlignment="1">
      <alignment horizontal="right" vertical="center" shrinkToFit="1"/>
    </xf>
    <xf numFmtId="183" fontId="82" fillId="0" borderId="60" xfId="0" applyNumberFormat="1" applyFont="1" applyBorder="1" applyAlignment="1">
      <alignment horizontal="center" vertical="center" shrinkToFit="1"/>
    </xf>
    <xf numFmtId="183" fontId="82" fillId="0" borderId="47" xfId="0" applyNumberFormat="1" applyFont="1" applyBorder="1" applyAlignment="1">
      <alignment horizontal="center" vertical="center" shrinkToFit="1"/>
    </xf>
    <xf numFmtId="219" fontId="82" fillId="0" borderId="0" xfId="0" applyNumberFormat="1" applyFont="1" applyBorder="1" applyAlignment="1">
      <alignment vertical="center" shrinkToFit="1"/>
    </xf>
    <xf numFmtId="192" fontId="82" fillId="0" borderId="0" xfId="0" applyNumberFormat="1" applyFont="1" applyFill="1" applyBorder="1" applyAlignment="1">
      <alignment horizontal="center" vertical="center" shrinkToFit="1"/>
    </xf>
    <xf numFmtId="187" fontId="82" fillId="0" borderId="60" xfId="0" applyNumberFormat="1" applyFont="1" applyBorder="1" applyAlignment="1">
      <alignment horizontal="center" vertical="center" shrinkToFit="1"/>
    </xf>
    <xf numFmtId="187" fontId="82" fillId="0" borderId="47" xfId="0" applyNumberFormat="1" applyFont="1" applyBorder="1" applyAlignment="1">
      <alignment horizontal="center" vertical="center" shrinkToFit="1"/>
    </xf>
    <xf numFmtId="218" fontId="82" fillId="0" borderId="60" xfId="0" applyNumberFormat="1" applyFont="1" applyBorder="1" applyAlignment="1">
      <alignment horizontal="right" vertical="center" shrinkToFit="1"/>
    </xf>
    <xf numFmtId="218" fontId="82" fillId="0" borderId="7" xfId="0" applyNumberFormat="1" applyFont="1" applyBorder="1" applyAlignment="1">
      <alignment horizontal="right" vertical="center" shrinkToFit="1"/>
    </xf>
    <xf numFmtId="187" fontId="82" fillId="0" borderId="111" xfId="0" applyNumberFormat="1" applyFont="1" applyBorder="1" applyAlignment="1">
      <alignment horizontal="center" vertical="center" shrinkToFit="1"/>
    </xf>
    <xf numFmtId="187" fontId="82" fillId="0" borderId="112" xfId="0" applyNumberFormat="1" applyFont="1" applyBorder="1" applyAlignment="1">
      <alignment horizontal="center" vertical="center" shrinkToFit="1"/>
    </xf>
    <xf numFmtId="187" fontId="82" fillId="0" borderId="113" xfId="0" applyNumberFormat="1" applyFont="1" applyBorder="1" applyAlignment="1">
      <alignment horizontal="center" vertical="center" shrinkToFit="1"/>
    </xf>
    <xf numFmtId="195" fontId="91" fillId="0" borderId="117" xfId="0" applyNumberFormat="1" applyFont="1" applyBorder="1" applyAlignment="1">
      <alignment vertical="center" shrinkToFit="1"/>
    </xf>
    <xf numFmtId="0" fontId="79" fillId="0" borderId="118" xfId="0" applyFont="1" applyBorder="1">
      <alignment vertical="center"/>
    </xf>
    <xf numFmtId="195" fontId="91" fillId="0" borderId="118" xfId="0" applyNumberFormat="1" applyFont="1" applyBorder="1" applyAlignment="1">
      <alignment vertical="center" shrinkToFit="1"/>
    </xf>
    <xf numFmtId="0" fontId="82" fillId="0" borderId="20" xfId="0" applyFont="1" applyBorder="1" applyAlignment="1">
      <alignment horizontal="center" vertical="center" wrapText="1" shrinkToFit="1"/>
    </xf>
    <xf numFmtId="0" fontId="82" fillId="0" borderId="61" xfId="0" applyFont="1" applyBorder="1" applyAlignment="1">
      <alignment horizontal="center" vertical="center" wrapText="1" shrinkToFit="1"/>
    </xf>
    <xf numFmtId="0" fontId="82" fillId="0" borderId="0" xfId="0" applyFont="1" applyBorder="1" applyAlignment="1">
      <alignment horizontal="center" vertical="center" wrapText="1" shrinkToFit="1"/>
    </xf>
    <xf numFmtId="0" fontId="82" fillId="0" borderId="23" xfId="0" applyFont="1" applyBorder="1" applyAlignment="1">
      <alignment horizontal="center" vertical="center" wrapText="1" shrinkToFit="1"/>
    </xf>
    <xf numFmtId="0" fontId="82" fillId="0" borderId="26" xfId="0" applyFont="1" applyBorder="1" applyAlignment="1">
      <alignment horizontal="center" vertical="center" wrapText="1" shrinkToFit="1"/>
    </xf>
    <xf numFmtId="0" fontId="82" fillId="0" borderId="2" xfId="0" applyFont="1" applyBorder="1" applyAlignment="1">
      <alignment horizontal="center" vertical="center" wrapText="1" shrinkToFit="1"/>
    </xf>
    <xf numFmtId="201" fontId="91" fillId="0" borderId="0" xfId="0" applyNumberFormat="1" applyFont="1" applyBorder="1" applyAlignment="1">
      <alignment horizontal="center" vertical="center" shrinkToFit="1"/>
    </xf>
    <xf numFmtId="0" fontId="79" fillId="0" borderId="0" xfId="0" applyFont="1" applyAlignment="1">
      <alignment horizontal="center" vertical="center" shrinkToFit="1"/>
    </xf>
    <xf numFmtId="187" fontId="82" fillId="0" borderId="126" xfId="0" applyNumberFormat="1" applyFont="1" applyBorder="1" applyAlignment="1">
      <alignment horizontal="center" vertical="center" shrinkToFit="1"/>
    </xf>
    <xf numFmtId="187" fontId="82" fillId="0" borderId="127" xfId="0" applyNumberFormat="1" applyFont="1" applyBorder="1" applyAlignment="1">
      <alignment horizontal="center" vertical="center" shrinkToFit="1"/>
    </xf>
    <xf numFmtId="187" fontId="82" fillId="0" borderId="128" xfId="0" applyNumberFormat="1" applyFont="1" applyBorder="1" applyAlignment="1">
      <alignment horizontal="center" vertical="center" shrinkToFit="1"/>
    </xf>
    <xf numFmtId="187" fontId="82" fillId="0" borderId="60" xfId="0" applyNumberFormat="1" applyFont="1" applyFill="1" applyBorder="1" applyAlignment="1">
      <alignment horizontal="center" vertical="center" shrinkToFit="1"/>
    </xf>
    <xf numFmtId="187" fontId="82" fillId="0" borderId="47" xfId="0" applyNumberFormat="1" applyFont="1" applyFill="1" applyBorder="1" applyAlignment="1">
      <alignment horizontal="center" vertical="center" shrinkToFit="1"/>
    </xf>
    <xf numFmtId="0" fontId="82" fillId="37" borderId="31" xfId="0" applyFont="1" applyFill="1" applyBorder="1" applyAlignment="1">
      <alignment horizontal="center" vertical="center" shrinkToFit="1"/>
    </xf>
    <xf numFmtId="0" fontId="82" fillId="37" borderId="30" xfId="0" applyFont="1" applyFill="1" applyBorder="1" applyAlignment="1">
      <alignment horizontal="center" vertical="center" shrinkToFit="1"/>
    </xf>
    <xf numFmtId="0" fontId="82" fillId="37" borderId="21" xfId="0" applyFont="1" applyFill="1" applyBorder="1" applyAlignment="1">
      <alignment horizontal="center" vertical="center" shrinkToFit="1"/>
    </xf>
    <xf numFmtId="0" fontId="82" fillId="37" borderId="125" xfId="0" applyFont="1" applyFill="1" applyBorder="1" applyAlignment="1">
      <alignment horizontal="center" vertical="center" shrinkToFit="1"/>
    </xf>
    <xf numFmtId="0" fontId="82" fillId="37" borderId="33" xfId="0" applyFont="1" applyFill="1" applyBorder="1" applyAlignment="1">
      <alignment horizontal="center" vertical="center" wrapText="1" shrinkToFit="1"/>
    </xf>
    <xf numFmtId="0" fontId="82" fillId="37" borderId="31" xfId="0" applyFont="1" applyFill="1" applyBorder="1" applyAlignment="1">
      <alignment horizontal="center" vertical="center" wrapText="1" shrinkToFit="1"/>
    </xf>
    <xf numFmtId="0" fontId="82" fillId="37" borderId="30" xfId="0" applyFont="1" applyFill="1" applyBorder="1" applyAlignment="1">
      <alignment horizontal="center" vertical="center" wrapText="1" shrinkToFit="1"/>
    </xf>
    <xf numFmtId="0" fontId="82" fillId="37" borderId="114" xfId="0" applyFont="1" applyFill="1" applyBorder="1" applyAlignment="1">
      <alignment horizontal="center" vertical="center" wrapText="1" shrinkToFit="1"/>
    </xf>
    <xf numFmtId="0" fontId="82" fillId="37" borderId="21" xfId="0" applyFont="1" applyFill="1" applyBorder="1" applyAlignment="1">
      <alignment horizontal="center" vertical="center" wrapText="1" shrinkToFit="1"/>
    </xf>
    <xf numFmtId="0" fontId="82" fillId="37" borderId="125" xfId="0" applyFont="1" applyFill="1" applyBorder="1" applyAlignment="1">
      <alignment horizontal="center" vertical="center" wrapText="1" shrinkToFit="1"/>
    </xf>
    <xf numFmtId="0" fontId="90" fillId="0" borderId="7" xfId="0" applyFont="1" applyBorder="1" applyAlignment="1">
      <alignment horizontal="center" vertical="center" shrinkToFit="1"/>
    </xf>
    <xf numFmtId="0" fontId="90" fillId="0" borderId="47" xfId="0" applyFont="1" applyBorder="1" applyAlignment="1">
      <alignment vertical="center" shrinkToFit="1"/>
    </xf>
    <xf numFmtId="0" fontId="89" fillId="0" borderId="0" xfId="0" applyFont="1" applyBorder="1" applyAlignment="1">
      <alignment horizontal="center" vertical="center" shrinkToFit="1"/>
    </xf>
    <xf numFmtId="0" fontId="90" fillId="0" borderId="47" xfId="0" applyFont="1" applyBorder="1" applyAlignment="1">
      <alignment horizontal="center" vertical="center" shrinkToFit="1"/>
    </xf>
    <xf numFmtId="0" fontId="91" fillId="0" borderId="60" xfId="0" applyFont="1" applyBorder="1" applyAlignment="1">
      <alignment horizontal="center" vertical="center" shrinkToFit="1"/>
    </xf>
    <xf numFmtId="0" fontId="91" fillId="0" borderId="7" xfId="0" applyFont="1" applyBorder="1" applyAlignment="1">
      <alignment horizontal="center" vertical="center" shrinkToFit="1"/>
    </xf>
    <xf numFmtId="0" fontId="91" fillId="0" borderId="47" xfId="0" applyFont="1" applyBorder="1" applyAlignment="1">
      <alignment horizontal="center" vertical="center" shrinkToFit="1"/>
    </xf>
    <xf numFmtId="0" fontId="90" fillId="0" borderId="60" xfId="0" applyFont="1" applyBorder="1" applyAlignment="1">
      <alignment horizontal="center" vertical="center" shrinkToFit="1"/>
    </xf>
    <xf numFmtId="0" fontId="79" fillId="0" borderId="115" xfId="0" applyFont="1" applyBorder="1" applyAlignment="1">
      <alignment horizontal="center" vertical="center" shrinkToFit="1"/>
    </xf>
    <xf numFmtId="0" fontId="80" fillId="0" borderId="0" xfId="0" applyFont="1" applyBorder="1" applyAlignment="1">
      <alignment horizontal="center" vertical="center" shrinkToFit="1"/>
    </xf>
    <xf numFmtId="0" fontId="82" fillId="0" borderId="119" xfId="0" applyFont="1" applyBorder="1" applyAlignment="1">
      <alignment horizontal="right" vertical="center" shrinkToFit="1"/>
    </xf>
    <xf numFmtId="0" fontId="82" fillId="0" borderId="120" xfId="0" applyFont="1" applyBorder="1" applyAlignment="1">
      <alignment horizontal="right" vertical="center" shrinkToFit="1"/>
    </xf>
    <xf numFmtId="0" fontId="91" fillId="0" borderId="23" xfId="0" applyFont="1" applyBorder="1" applyAlignment="1">
      <alignment horizontal="center" vertical="center" wrapText="1" shrinkToFit="1"/>
    </xf>
    <xf numFmtId="0" fontId="91" fillId="0" borderId="22" xfId="0" applyFont="1" applyBorder="1" applyAlignment="1">
      <alignment horizontal="center" vertical="center" shrinkToFit="1"/>
    </xf>
    <xf numFmtId="0" fontId="91" fillId="0" borderId="23" xfId="0" applyFont="1" applyBorder="1" applyAlignment="1">
      <alignment horizontal="center" vertical="center" shrinkToFit="1"/>
    </xf>
    <xf numFmtId="0" fontId="82" fillId="0" borderId="60" xfId="0" applyFont="1" applyBorder="1" applyAlignment="1">
      <alignment horizontal="right" vertical="center" shrinkToFit="1"/>
    </xf>
    <xf numFmtId="0" fontId="82" fillId="0" borderId="7" xfId="0" applyFont="1" applyBorder="1" applyAlignment="1">
      <alignment horizontal="right" vertical="center" shrinkToFit="1"/>
    </xf>
    <xf numFmtId="187" fontId="82" fillId="0" borderId="7" xfId="0" applyNumberFormat="1" applyFont="1" applyBorder="1" applyAlignment="1">
      <alignment horizontal="center" vertical="center" shrinkToFit="1"/>
    </xf>
    <xf numFmtId="218" fontId="82" fillId="0" borderId="126" xfId="0" applyNumberFormat="1" applyFont="1" applyBorder="1" applyAlignment="1">
      <alignment horizontal="right" vertical="center" shrinkToFit="1"/>
    </xf>
    <xf numFmtId="218" fontId="82" fillId="0" borderId="127" xfId="0" applyNumberFormat="1" applyFont="1" applyBorder="1" applyAlignment="1">
      <alignment horizontal="right" vertical="center" shrinkToFit="1"/>
    </xf>
    <xf numFmtId="204" fontId="82" fillId="0" borderId="60" xfId="0" applyNumberFormat="1" applyFont="1" applyBorder="1" applyAlignment="1">
      <alignment horizontal="right" vertical="center" shrinkToFit="1"/>
    </xf>
    <xf numFmtId="204" fontId="82" fillId="0" borderId="7" xfId="0" applyNumberFormat="1" applyFont="1" applyBorder="1" applyAlignment="1">
      <alignment horizontal="right" vertical="center" shrinkToFit="1"/>
    </xf>
    <xf numFmtId="204" fontId="82" fillId="0" borderId="47" xfId="0" applyNumberFormat="1" applyFont="1" applyBorder="1" applyAlignment="1">
      <alignment horizontal="right" vertical="center" shrinkToFit="1"/>
    </xf>
    <xf numFmtId="204" fontId="82" fillId="0" borderId="111" xfId="0" applyNumberFormat="1" applyFont="1" applyBorder="1" applyAlignment="1">
      <alignment horizontal="right" vertical="center" shrinkToFit="1"/>
    </xf>
    <xf numFmtId="204" fontId="82" fillId="0" borderId="112" xfId="0" applyNumberFormat="1" applyFont="1" applyBorder="1" applyAlignment="1">
      <alignment horizontal="right" vertical="center" shrinkToFit="1"/>
    </xf>
    <xf numFmtId="204" fontId="82" fillId="0" borderId="113" xfId="0" applyNumberFormat="1" applyFont="1" applyBorder="1" applyAlignment="1">
      <alignment horizontal="right" vertical="center" shrinkToFit="1"/>
    </xf>
    <xf numFmtId="218" fontId="82" fillId="0" borderId="111" xfId="0" applyNumberFormat="1" applyFont="1" applyBorder="1" applyAlignment="1">
      <alignment horizontal="right" vertical="center" shrinkToFit="1"/>
    </xf>
    <xf numFmtId="218" fontId="82" fillId="0" borderId="112" xfId="0" applyNumberFormat="1" applyFont="1" applyBorder="1" applyAlignment="1">
      <alignment horizontal="right" vertical="center" shrinkToFit="1"/>
    </xf>
    <xf numFmtId="204" fontId="82" fillId="0" borderId="126" xfId="0" applyNumberFormat="1" applyFont="1" applyBorder="1" applyAlignment="1">
      <alignment horizontal="right" vertical="center" shrinkToFit="1"/>
    </xf>
    <xf numFmtId="204" fontId="82" fillId="0" borderId="127" xfId="0" applyNumberFormat="1" applyFont="1" applyBorder="1" applyAlignment="1">
      <alignment horizontal="right" vertical="center" shrinkToFit="1"/>
    </xf>
    <xf numFmtId="204" fontId="82" fillId="0" borderId="128" xfId="0" applyNumberFormat="1" applyFont="1" applyBorder="1" applyAlignment="1">
      <alignment horizontal="right" vertical="center" shrinkToFit="1"/>
    </xf>
    <xf numFmtId="204" fontId="82" fillId="0" borderId="122" xfId="0" applyNumberFormat="1" applyFont="1" applyBorder="1" applyAlignment="1">
      <alignment horizontal="right" vertical="center" shrinkToFit="1"/>
    </xf>
    <xf numFmtId="204" fontId="82" fillId="0" borderId="123" xfId="0" applyNumberFormat="1" applyFont="1" applyBorder="1" applyAlignment="1">
      <alignment horizontal="right" vertical="center" shrinkToFit="1"/>
    </xf>
    <xf numFmtId="204" fontId="82" fillId="0" borderId="124" xfId="0" applyNumberFormat="1" applyFont="1" applyBorder="1" applyAlignment="1">
      <alignment horizontal="right" vertical="center" shrinkToFit="1"/>
    </xf>
    <xf numFmtId="218" fontId="82" fillId="0" borderId="122" xfId="0" applyNumberFormat="1" applyFont="1" applyBorder="1" applyAlignment="1">
      <alignment horizontal="right" vertical="center" shrinkToFit="1"/>
    </xf>
    <xf numFmtId="218" fontId="82" fillId="0" borderId="123" xfId="0" applyNumberFormat="1" applyFont="1" applyBorder="1" applyAlignment="1">
      <alignment horizontal="right" vertical="center" shrinkToFit="1"/>
    </xf>
    <xf numFmtId="187" fontId="82" fillId="0" borderId="122" xfId="0" applyNumberFormat="1" applyFont="1" applyBorder="1" applyAlignment="1">
      <alignment horizontal="center" vertical="center" shrinkToFit="1"/>
    </xf>
    <xf numFmtId="187" fontId="82" fillId="0" borderId="123" xfId="0" applyNumberFormat="1" applyFont="1" applyBorder="1" applyAlignment="1">
      <alignment horizontal="center" vertical="center" shrinkToFit="1"/>
    </xf>
    <xf numFmtId="187" fontId="82" fillId="0" borderId="124" xfId="0" applyNumberFormat="1" applyFont="1" applyBorder="1" applyAlignment="1">
      <alignment horizontal="center" vertical="center" shrinkToFit="1"/>
    </xf>
    <xf numFmtId="0" fontId="82" fillId="0" borderId="119" xfId="0" applyFont="1" applyFill="1" applyBorder="1" applyAlignment="1">
      <alignment horizontal="right" vertical="center" shrinkToFit="1"/>
    </xf>
    <xf numFmtId="0" fontId="82" fillId="0" borderId="120" xfId="0" applyFont="1" applyFill="1" applyBorder="1" applyAlignment="1">
      <alignment horizontal="right" vertical="center" shrinkToFit="1"/>
    </xf>
    <xf numFmtId="0" fontId="82" fillId="0" borderId="121" xfId="0" applyFont="1" applyFill="1" applyBorder="1" applyAlignment="1">
      <alignment horizontal="right" vertical="center" shrinkToFit="1"/>
    </xf>
    <xf numFmtId="183" fontId="82" fillId="0" borderId="119" xfId="0" applyNumberFormat="1" applyFont="1" applyBorder="1" applyAlignment="1">
      <alignment horizontal="center" vertical="center" shrinkToFit="1"/>
    </xf>
    <xf numFmtId="183" fontId="82" fillId="0" borderId="121" xfId="0" applyNumberFormat="1" applyFont="1" applyBorder="1" applyAlignment="1">
      <alignment horizontal="center" vertical="center" shrinkToFit="1"/>
    </xf>
    <xf numFmtId="187" fontId="82" fillId="0" borderId="119" xfId="0" applyNumberFormat="1" applyFont="1" applyFill="1" applyBorder="1" applyAlignment="1">
      <alignment horizontal="center" vertical="center" shrinkToFit="1"/>
    </xf>
    <xf numFmtId="187" fontId="82" fillId="0" borderId="121" xfId="0" applyNumberFormat="1" applyFont="1" applyFill="1" applyBorder="1" applyAlignment="1">
      <alignment horizontal="center" vertical="center" shrinkToFit="1"/>
    </xf>
    <xf numFmtId="187" fontId="82" fillId="0" borderId="119" xfId="0" applyNumberFormat="1" applyFont="1" applyBorder="1" applyAlignment="1">
      <alignment horizontal="center" vertical="center" shrinkToFit="1"/>
    </xf>
    <xf numFmtId="187" fontId="82" fillId="0" borderId="121" xfId="0" applyNumberFormat="1" applyFont="1" applyBorder="1" applyAlignment="1">
      <alignment horizontal="center" vertical="center" shrinkToFit="1"/>
    </xf>
    <xf numFmtId="184" fontId="91" fillId="0" borderId="0" xfId="0" applyNumberFormat="1" applyFont="1" applyBorder="1" applyAlignment="1">
      <alignment vertical="center" shrinkToFit="1"/>
    </xf>
    <xf numFmtId="192" fontId="82" fillId="0" borderId="0" xfId="0" applyNumberFormat="1" applyFont="1" applyBorder="1" applyAlignment="1">
      <alignment horizontal="center" vertical="center" shrinkToFit="1"/>
    </xf>
    <xf numFmtId="0" fontId="79" fillId="0" borderId="0" xfId="0" applyFont="1" applyBorder="1" applyAlignment="1">
      <alignment horizontal="center" vertical="center" shrinkToFit="1"/>
    </xf>
    <xf numFmtId="187" fontId="79" fillId="0" borderId="0" xfId="0" applyNumberFormat="1" applyFont="1" applyBorder="1" applyAlignment="1">
      <alignment horizontal="center" vertical="center" shrinkToFit="1"/>
    </xf>
    <xf numFmtId="2" fontId="79" fillId="0" borderId="0" xfId="0" applyNumberFormat="1" applyFont="1" applyBorder="1" applyAlignment="1">
      <alignment horizontal="center" vertical="center" shrinkToFit="1"/>
    </xf>
    <xf numFmtId="213" fontId="82" fillId="0" borderId="0" xfId="0" applyNumberFormat="1" applyFont="1" applyBorder="1" applyAlignment="1">
      <alignment horizontal="center" vertical="center" shrinkToFit="1"/>
    </xf>
    <xf numFmtId="0" fontId="86" fillId="0" borderId="0" xfId="0" applyFont="1" applyBorder="1" applyAlignment="1">
      <alignment horizontal="center" vertical="center" shrinkToFit="1"/>
    </xf>
    <xf numFmtId="0" fontId="82" fillId="0" borderId="0" xfId="0" applyNumberFormat="1" applyFont="1" applyBorder="1" applyAlignment="1">
      <alignment horizontal="center" vertical="center"/>
    </xf>
    <xf numFmtId="187" fontId="82" fillId="0" borderId="0" xfId="0" applyNumberFormat="1" applyFont="1" applyFill="1" applyBorder="1" applyAlignment="1">
      <alignment horizontal="center" vertical="center" shrinkToFit="1"/>
    </xf>
    <xf numFmtId="219" fontId="82" fillId="0" borderId="0" xfId="0" applyNumberFormat="1" applyFont="1" applyBorder="1" applyAlignment="1">
      <alignment horizontal="center" vertical="center" shrinkToFit="1"/>
    </xf>
    <xf numFmtId="218" fontId="82" fillId="0" borderId="126" xfId="863" applyNumberFormat="1" applyFont="1" applyBorder="1" applyAlignment="1">
      <alignment horizontal="right" vertical="center" shrinkToFit="1"/>
    </xf>
    <xf numFmtId="218" fontId="82" fillId="0" borderId="127" xfId="863" applyNumberFormat="1" applyFont="1" applyBorder="1" applyAlignment="1">
      <alignment horizontal="right" vertical="center" shrinkToFit="1"/>
    </xf>
    <xf numFmtId="187" fontId="82" fillId="0" borderId="111" xfId="863" applyNumberFormat="1" applyFont="1" applyBorder="1" applyAlignment="1">
      <alignment horizontal="center" vertical="center" shrinkToFit="1"/>
    </xf>
    <xf numFmtId="187" fontId="82" fillId="0" borderId="112" xfId="863" applyNumberFormat="1" applyFont="1" applyBorder="1" applyAlignment="1">
      <alignment horizontal="center" vertical="center" shrinkToFit="1"/>
    </xf>
    <xf numFmtId="187" fontId="82" fillId="0" borderId="113" xfId="863" applyNumberFormat="1" applyFont="1" applyBorder="1" applyAlignment="1">
      <alignment horizontal="center" vertical="center" shrinkToFit="1"/>
    </xf>
    <xf numFmtId="204" fontId="82" fillId="0" borderId="111" xfId="863" applyNumberFormat="1" applyFont="1" applyBorder="1" applyAlignment="1">
      <alignment horizontal="right" vertical="center" shrinkToFit="1"/>
    </xf>
    <xf numFmtId="204" fontId="82" fillId="0" borderId="112" xfId="863" applyNumberFormat="1" applyFont="1" applyBorder="1" applyAlignment="1">
      <alignment horizontal="right" vertical="center" shrinkToFit="1"/>
    </xf>
    <xf numFmtId="204" fontId="82" fillId="0" borderId="113" xfId="863" applyNumberFormat="1" applyFont="1" applyBorder="1" applyAlignment="1">
      <alignment horizontal="right" vertical="center" shrinkToFit="1"/>
    </xf>
    <xf numFmtId="218" fontId="82" fillId="0" borderId="111" xfId="863" applyNumberFormat="1" applyFont="1" applyBorder="1" applyAlignment="1">
      <alignment horizontal="right" vertical="center" shrinkToFit="1"/>
    </xf>
    <xf numFmtId="218" fontId="82" fillId="0" borderId="112" xfId="863" applyNumberFormat="1" applyFont="1" applyBorder="1" applyAlignment="1">
      <alignment horizontal="right" vertical="center" shrinkToFit="1"/>
    </xf>
    <xf numFmtId="187" fontId="82" fillId="0" borderId="60" xfId="863" applyNumberFormat="1" applyFont="1" applyBorder="1" applyAlignment="1">
      <alignment horizontal="center" vertical="center" shrinkToFit="1"/>
    </xf>
    <xf numFmtId="187" fontId="82" fillId="0" borderId="7" xfId="863" applyNumberFormat="1" applyFont="1" applyBorder="1" applyAlignment="1">
      <alignment horizontal="center" vertical="center" shrinkToFit="1"/>
    </xf>
    <xf numFmtId="187" fontId="82" fillId="0" borderId="47" xfId="863" applyNumberFormat="1" applyFont="1" applyBorder="1" applyAlignment="1">
      <alignment horizontal="center" vertical="center" shrinkToFit="1"/>
    </xf>
    <xf numFmtId="204" fontId="82" fillId="0" borderId="60" xfId="863" applyNumberFormat="1" applyFont="1" applyBorder="1" applyAlignment="1">
      <alignment horizontal="right" vertical="center" shrinkToFit="1"/>
    </xf>
    <xf numFmtId="204" fontId="82" fillId="0" borderId="7" xfId="863" applyNumberFormat="1" applyFont="1" applyBorder="1" applyAlignment="1">
      <alignment horizontal="right" vertical="center" shrinkToFit="1"/>
    </xf>
    <xf numFmtId="204" fontId="82" fillId="0" borderId="47" xfId="863" applyNumberFormat="1" applyFont="1" applyBorder="1" applyAlignment="1">
      <alignment horizontal="right" vertical="center" shrinkToFit="1"/>
    </xf>
    <xf numFmtId="218" fontId="82" fillId="0" borderId="60" xfId="863" applyNumberFormat="1" applyFont="1" applyBorder="1" applyAlignment="1">
      <alignment horizontal="right" vertical="center" shrinkToFit="1"/>
    </xf>
    <xf numFmtId="218" fontId="82" fillId="0" borderId="7" xfId="863" applyNumberFormat="1" applyFont="1" applyBorder="1" applyAlignment="1">
      <alignment horizontal="right" vertical="center" shrinkToFit="1"/>
    </xf>
    <xf numFmtId="179" fontId="100" fillId="0" borderId="66" xfId="863" applyNumberFormat="1" applyFont="1" applyBorder="1" applyAlignment="1">
      <alignment horizontal="right" vertical="center" shrinkToFit="1"/>
    </xf>
    <xf numFmtId="179" fontId="100" fillId="0" borderId="138" xfId="863" applyNumberFormat="1" applyFont="1" applyBorder="1" applyAlignment="1">
      <alignment horizontal="right" vertical="center" shrinkToFit="1"/>
    </xf>
    <xf numFmtId="0" fontId="101" fillId="0" borderId="60" xfId="863" applyFont="1" applyBorder="1" applyAlignment="1">
      <alignment horizontal="center" vertical="center" shrinkToFit="1"/>
    </xf>
    <xf numFmtId="0" fontId="101" fillId="0" borderId="7" xfId="863" applyFont="1" applyBorder="1" applyAlignment="1">
      <alignment horizontal="center" vertical="center" shrinkToFit="1"/>
    </xf>
    <xf numFmtId="0" fontId="101" fillId="0" borderId="47" xfId="863" applyFont="1" applyBorder="1" applyAlignment="1">
      <alignment horizontal="center" vertical="center" shrinkToFit="1"/>
    </xf>
    <xf numFmtId="0" fontId="100" fillId="0" borderId="60" xfId="863" applyFont="1" applyBorder="1" applyAlignment="1">
      <alignment horizontal="center" vertical="center" shrinkToFit="1"/>
    </xf>
    <xf numFmtId="0" fontId="100" fillId="0" borderId="7" xfId="863" applyFont="1" applyBorder="1" applyAlignment="1">
      <alignment horizontal="center" vertical="center" shrinkToFit="1"/>
    </xf>
    <xf numFmtId="0" fontId="82" fillId="0" borderId="115" xfId="863" applyFont="1" applyBorder="1" applyAlignment="1">
      <alignment horizontal="center" vertical="center" shrinkToFit="1"/>
    </xf>
    <xf numFmtId="0" fontId="100" fillId="0" borderId="47" xfId="863" applyFont="1" applyBorder="1" applyAlignment="1">
      <alignment horizontal="center" vertical="center" shrinkToFit="1"/>
    </xf>
    <xf numFmtId="0" fontId="100" fillId="0" borderId="47" xfId="863" applyFont="1" applyBorder="1" applyAlignment="1">
      <alignment vertical="center" shrinkToFit="1"/>
    </xf>
    <xf numFmtId="204" fontId="82" fillId="0" borderId="122" xfId="863" applyNumberFormat="1" applyFont="1" applyBorder="1" applyAlignment="1">
      <alignment horizontal="right" vertical="center" shrinkToFit="1"/>
    </xf>
    <xf numFmtId="204" fontId="82" fillId="0" borderId="123" xfId="863" applyNumberFormat="1" applyFont="1" applyBorder="1" applyAlignment="1">
      <alignment horizontal="right" vertical="center" shrinkToFit="1"/>
    </xf>
    <xf numFmtId="204" fontId="82" fillId="0" borderId="124" xfId="863" applyNumberFormat="1" applyFont="1" applyBorder="1" applyAlignment="1">
      <alignment horizontal="right" vertical="center" shrinkToFit="1"/>
    </xf>
    <xf numFmtId="218" fontId="82" fillId="0" borderId="122" xfId="863" applyNumberFormat="1" applyFont="1" applyBorder="1" applyAlignment="1">
      <alignment horizontal="right" vertical="center" shrinkToFit="1"/>
    </xf>
    <xf numFmtId="218" fontId="82" fillId="0" borderId="123" xfId="863" applyNumberFormat="1" applyFont="1" applyBorder="1" applyAlignment="1">
      <alignment horizontal="right" vertical="center" shrinkToFit="1"/>
    </xf>
    <xf numFmtId="187" fontId="82" fillId="0" borderId="122" xfId="863" applyNumberFormat="1" applyFont="1" applyBorder="1" applyAlignment="1">
      <alignment horizontal="center" vertical="center" shrinkToFit="1"/>
    </xf>
    <xf numFmtId="187" fontId="82" fillId="0" borderId="123" xfId="863" applyNumberFormat="1" applyFont="1" applyBorder="1" applyAlignment="1">
      <alignment horizontal="center" vertical="center" shrinkToFit="1"/>
    </xf>
    <xf numFmtId="187" fontId="82" fillId="0" borderId="124" xfId="863" applyNumberFormat="1" applyFont="1" applyBorder="1" applyAlignment="1">
      <alignment horizontal="center" vertical="center" shrinkToFit="1"/>
    </xf>
    <xf numFmtId="179" fontId="100" fillId="0" borderId="64" xfId="863" applyNumberFormat="1" applyFont="1" applyBorder="1" applyAlignment="1">
      <alignment horizontal="center" vertical="center" shrinkToFit="1"/>
    </xf>
    <xf numFmtId="179" fontId="100" fillId="0" borderId="2" xfId="863" applyNumberFormat="1" applyFont="1" applyBorder="1" applyAlignment="1">
      <alignment shrinkToFit="1"/>
    </xf>
    <xf numFmtId="195" fontId="101" fillId="0" borderId="135" xfId="863" applyNumberFormat="1" applyFont="1" applyFill="1" applyBorder="1" applyAlignment="1">
      <alignment vertical="center" shrinkToFit="1"/>
    </xf>
    <xf numFmtId="0" fontId="82" fillId="0" borderId="136" xfId="863" applyFont="1" applyFill="1" applyBorder="1" applyAlignment="1">
      <alignment shrinkToFit="1"/>
    </xf>
    <xf numFmtId="0" fontId="82" fillId="0" borderId="137" xfId="863" applyFont="1" applyBorder="1" applyAlignment="1">
      <alignment shrinkToFit="1"/>
    </xf>
    <xf numFmtId="183" fontId="100" fillId="0" borderId="135" xfId="863" applyNumberFormat="1" applyFont="1" applyBorder="1" applyAlignment="1">
      <alignment vertical="center" shrinkToFit="1"/>
    </xf>
    <xf numFmtId="0" fontId="82" fillId="0" borderId="136" xfId="863" applyFont="1" applyBorder="1" applyAlignment="1">
      <alignment shrinkToFit="1"/>
    </xf>
    <xf numFmtId="185" fontId="101" fillId="0" borderId="133" xfId="863" applyNumberFormat="1" applyFont="1" applyBorder="1" applyAlignment="1">
      <alignment vertical="center" shrinkToFit="1"/>
    </xf>
    <xf numFmtId="185" fontId="101" fillId="0" borderId="134" xfId="863" applyNumberFormat="1" applyFont="1" applyBorder="1" applyAlignment="1">
      <alignment vertical="center" shrinkToFit="1"/>
    </xf>
    <xf numFmtId="195" fontId="101" fillId="0" borderId="133" xfId="863" applyNumberFormat="1" applyFont="1" applyBorder="1" applyAlignment="1">
      <alignment vertical="center" shrinkToFit="1"/>
    </xf>
    <xf numFmtId="195" fontId="101" fillId="0" borderId="134" xfId="863" applyNumberFormat="1" applyFont="1" applyBorder="1" applyAlignment="1">
      <alignment vertical="center" shrinkToFit="1"/>
    </xf>
    <xf numFmtId="201" fontId="101" fillId="0" borderId="0" xfId="863" applyNumberFormat="1" applyFont="1" applyBorder="1" applyAlignment="1">
      <alignment horizontal="center" vertical="center" shrinkToFit="1"/>
    </xf>
    <xf numFmtId="183" fontId="82" fillId="0" borderId="119" xfId="863" applyNumberFormat="1" applyFont="1" applyBorder="1" applyAlignment="1">
      <alignment horizontal="center" vertical="center" shrinkToFit="1"/>
    </xf>
    <xf numFmtId="183" fontId="82" fillId="0" borderId="121" xfId="863" applyNumberFormat="1" applyFont="1" applyBorder="1" applyAlignment="1">
      <alignment horizontal="center" vertical="center" shrinkToFit="1"/>
    </xf>
    <xf numFmtId="187" fontId="82" fillId="0" borderId="119" xfId="863" applyNumberFormat="1" applyFont="1" applyBorder="1" applyAlignment="1">
      <alignment horizontal="center" vertical="center" shrinkToFit="1"/>
    </xf>
    <xf numFmtId="187" fontId="82" fillId="0" borderId="121" xfId="863" applyNumberFormat="1" applyFont="1" applyBorder="1" applyAlignment="1">
      <alignment horizontal="center" vertical="center" shrinkToFit="1"/>
    </xf>
    <xf numFmtId="0" fontId="82" fillId="0" borderId="60" xfId="863" applyFont="1" applyBorder="1" applyAlignment="1">
      <alignment horizontal="center" vertical="center" shrinkToFit="1"/>
    </xf>
    <xf numFmtId="0" fontId="82" fillId="0" borderId="7" xfId="863" applyFont="1" applyBorder="1" applyAlignment="1">
      <alignment horizontal="center" vertical="center" shrinkToFit="1"/>
    </xf>
    <xf numFmtId="180" fontId="82" fillId="0" borderId="119" xfId="863" applyNumberFormat="1" applyFont="1" applyBorder="1" applyAlignment="1">
      <alignment horizontal="right" vertical="center" shrinkToFit="1"/>
    </xf>
    <xf numFmtId="180" fontId="82" fillId="0" borderId="120" xfId="863" applyNumberFormat="1" applyFont="1" applyBorder="1" applyAlignment="1">
      <alignment horizontal="right" vertical="center" shrinkToFit="1"/>
    </xf>
    <xf numFmtId="180" fontId="82" fillId="0" borderId="121" xfId="863" applyNumberFormat="1" applyFont="1" applyBorder="1" applyAlignment="1">
      <alignment horizontal="right" vertical="center" shrinkToFit="1"/>
    </xf>
    <xf numFmtId="0" fontId="82" fillId="0" borderId="33" xfId="863" applyFont="1" applyFill="1" applyBorder="1" applyAlignment="1">
      <alignment horizontal="center" vertical="center" wrapText="1" shrinkToFit="1"/>
    </xf>
    <xf numFmtId="0" fontId="82" fillId="0" borderId="31" xfId="863" applyFont="1" applyFill="1" applyBorder="1" applyAlignment="1">
      <alignment horizontal="center" vertical="center" wrapText="1" shrinkToFit="1"/>
    </xf>
    <xf numFmtId="0" fontId="82" fillId="0" borderId="114" xfId="863" applyFont="1" applyFill="1" applyBorder="1" applyAlignment="1">
      <alignment horizontal="center" vertical="center" wrapText="1" shrinkToFit="1"/>
    </xf>
    <xf numFmtId="0" fontId="82" fillId="0" borderId="21" xfId="863" applyFont="1" applyFill="1" applyBorder="1" applyAlignment="1">
      <alignment horizontal="center" vertical="center" wrapText="1" shrinkToFit="1"/>
    </xf>
    <xf numFmtId="0" fontId="82" fillId="0" borderId="119" xfId="863" applyFont="1" applyBorder="1" applyAlignment="1">
      <alignment horizontal="right" vertical="center" shrinkToFit="1"/>
    </xf>
    <xf numFmtId="0" fontId="82" fillId="0" borderId="120" xfId="863" applyFont="1" applyBorder="1" applyAlignment="1">
      <alignment horizontal="right" vertical="center" shrinkToFit="1"/>
    </xf>
    <xf numFmtId="0" fontId="82" fillId="0" borderId="120" xfId="863" applyFont="1" applyBorder="1" applyAlignment="1">
      <alignment horizontal="center" vertical="center" wrapText="1" shrinkToFit="1"/>
    </xf>
    <xf numFmtId="0" fontId="82" fillId="0" borderId="121" xfId="863" applyFont="1" applyBorder="1" applyAlignment="1">
      <alignment horizontal="center" vertical="center" wrapText="1" shrinkToFit="1"/>
    </xf>
    <xf numFmtId="0" fontId="81" fillId="37" borderId="26" xfId="863" applyFont="1" applyFill="1" applyBorder="1" applyAlignment="1">
      <alignment horizontal="center" vertical="center" shrinkToFit="1"/>
    </xf>
    <xf numFmtId="0" fontId="82" fillId="0" borderId="30" xfId="863" applyFont="1" applyFill="1" applyBorder="1" applyAlignment="1">
      <alignment horizontal="center" vertical="center" wrapText="1" shrinkToFit="1"/>
    </xf>
    <xf numFmtId="0" fontId="82" fillId="0" borderId="125" xfId="863" applyFont="1" applyFill="1" applyBorder="1" applyAlignment="1">
      <alignment horizontal="center" vertical="center" wrapText="1" shrinkToFit="1"/>
    </xf>
    <xf numFmtId="0" fontId="82" fillId="0" borderId="129" xfId="863" applyFont="1" applyBorder="1" applyAlignment="1">
      <alignment horizontal="center" vertical="center" shrinkToFit="1"/>
    </xf>
    <xf numFmtId="0" fontId="82" fillId="0" borderId="130" xfId="863" applyFont="1" applyBorder="1" applyAlignment="1">
      <alignment horizontal="center" vertical="center" shrinkToFit="1"/>
    </xf>
    <xf numFmtId="0" fontId="82" fillId="0" borderId="131" xfId="863" applyFont="1" applyBorder="1" applyAlignment="1">
      <alignment horizontal="center" vertical="center" shrinkToFit="1"/>
    </xf>
    <xf numFmtId="190" fontId="82" fillId="0" borderId="60" xfId="863" applyNumberFormat="1" applyFont="1" applyBorder="1" applyAlignment="1">
      <alignment horizontal="center" vertical="center" shrinkToFit="1"/>
    </xf>
    <xf numFmtId="190" fontId="82" fillId="0" borderId="7" xfId="863" applyNumberFormat="1" applyFont="1" applyBorder="1" applyAlignment="1">
      <alignment horizontal="center" vertical="center" shrinkToFit="1"/>
    </xf>
    <xf numFmtId="190" fontId="82" fillId="0" borderId="47" xfId="863" applyNumberFormat="1" applyFont="1" applyBorder="1" applyAlignment="1">
      <alignment horizontal="center" vertical="center" shrinkToFit="1"/>
    </xf>
    <xf numFmtId="0" fontId="107" fillId="0" borderId="33" xfId="863" applyFont="1" applyFill="1" applyBorder="1" applyAlignment="1">
      <alignment horizontal="center" vertical="center" wrapText="1" shrinkToFit="1"/>
    </xf>
    <xf numFmtId="0" fontId="107" fillId="0" borderId="30" xfId="863" applyFont="1" applyFill="1" applyBorder="1" applyAlignment="1">
      <alignment horizontal="center" vertical="center" wrapText="1" shrinkToFit="1"/>
    </xf>
    <xf numFmtId="0" fontId="107" fillId="0" borderId="114" xfId="863" applyFont="1" applyFill="1" applyBorder="1" applyAlignment="1">
      <alignment horizontal="center" vertical="center" wrapText="1" shrinkToFit="1"/>
    </xf>
    <xf numFmtId="0" fontId="107" fillId="0" borderId="125" xfId="863" applyFont="1" applyFill="1" applyBorder="1" applyAlignment="1">
      <alignment horizontal="center" vertical="center" wrapText="1" shrinkToFit="1"/>
    </xf>
    <xf numFmtId="0" fontId="97" fillId="37" borderId="90" xfId="863" applyFont="1" applyFill="1" applyBorder="1" applyAlignment="1">
      <alignment horizontal="center" vertical="center" shrinkToFit="1"/>
    </xf>
    <xf numFmtId="0" fontId="97" fillId="37" borderId="99" xfId="863" applyFont="1" applyFill="1" applyBorder="1" applyAlignment="1">
      <alignment horizontal="center" vertical="center" shrinkToFit="1"/>
    </xf>
    <xf numFmtId="0" fontId="97" fillId="37" borderId="35" xfId="863" applyFont="1" applyFill="1" applyBorder="1" applyAlignment="1">
      <alignment horizontal="center" vertical="center" shrinkToFit="1"/>
    </xf>
    <xf numFmtId="0" fontId="103" fillId="0" borderId="0" xfId="863" applyFont="1" applyBorder="1" applyAlignment="1">
      <alignment horizontal="center" vertical="center" shrinkToFit="1"/>
    </xf>
    <xf numFmtId="0" fontId="82" fillId="0" borderId="31" xfId="863" applyFont="1" applyFill="1" applyBorder="1" applyAlignment="1">
      <alignment horizontal="center" vertical="center" shrinkToFit="1"/>
    </xf>
    <xf numFmtId="0" fontId="82" fillId="0" borderId="30" xfId="863" applyFont="1" applyFill="1" applyBorder="1" applyAlignment="1">
      <alignment horizontal="center" vertical="center" shrinkToFit="1"/>
    </xf>
    <xf numFmtId="0" fontId="82" fillId="0" borderId="21" xfId="863" applyFont="1" applyFill="1" applyBorder="1" applyAlignment="1">
      <alignment horizontal="center" vertical="center" shrinkToFit="1"/>
    </xf>
    <xf numFmtId="0" fontId="82" fillId="0" borderId="125" xfId="863" applyFont="1" applyFill="1" applyBorder="1" applyAlignment="1">
      <alignment horizontal="center" vertical="center" shrinkToFit="1"/>
    </xf>
    <xf numFmtId="0" fontId="101" fillId="0" borderId="23" xfId="863" applyFont="1" applyBorder="1" applyAlignment="1">
      <alignment horizontal="center" vertical="center" wrapText="1" shrinkToFit="1"/>
    </xf>
    <xf numFmtId="0" fontId="101" fillId="0" borderId="22" xfId="863" applyFont="1" applyBorder="1" applyAlignment="1">
      <alignment horizontal="center" vertical="center" shrinkToFit="1"/>
    </xf>
    <xf numFmtId="0" fontId="101" fillId="0" borderId="23" xfId="863" applyFont="1" applyBorder="1" applyAlignment="1">
      <alignment horizontal="center" vertical="center" shrinkToFit="1"/>
    </xf>
    <xf numFmtId="179" fontId="100" fillId="0" borderId="63" xfId="863" applyNumberFormat="1" applyFont="1" applyBorder="1" applyAlignment="1">
      <alignment horizontal="right" vertical="center" shrinkToFit="1"/>
    </xf>
    <xf numFmtId="179" fontId="100" fillId="0" borderId="139" xfId="863" applyNumberFormat="1" applyFont="1" applyBorder="1" applyAlignment="1">
      <alignment horizontal="right" vertical="center" shrinkToFit="1"/>
    </xf>
    <xf numFmtId="195" fontId="101" fillId="0" borderId="140" xfId="863" applyNumberFormat="1" applyFont="1" applyBorder="1" applyAlignment="1">
      <alignment vertical="center" shrinkToFit="1"/>
    </xf>
    <xf numFmtId="195" fontId="101" fillId="0" borderId="141" xfId="863" applyNumberFormat="1" applyFont="1" applyBorder="1" applyAlignment="1">
      <alignment vertical="center" shrinkToFit="1"/>
    </xf>
    <xf numFmtId="185" fontId="101" fillId="0" borderId="140" xfId="863" applyNumberFormat="1" applyFont="1" applyBorder="1" applyAlignment="1">
      <alignment vertical="center" shrinkToFit="1"/>
    </xf>
    <xf numFmtId="185" fontId="101" fillId="0" borderId="141" xfId="863" applyNumberFormat="1" applyFont="1" applyBorder="1" applyAlignment="1">
      <alignment vertical="center" shrinkToFit="1"/>
    </xf>
    <xf numFmtId="0" fontId="81" fillId="0" borderId="0" xfId="863" applyFont="1" applyBorder="1" applyAlignment="1">
      <alignment horizontal="center" vertical="center" shrinkToFit="1"/>
    </xf>
    <xf numFmtId="187" fontId="82" fillId="0" borderId="126" xfId="863" applyNumberFormat="1" applyFont="1" applyBorder="1" applyAlignment="1">
      <alignment horizontal="center" vertical="center" shrinkToFit="1"/>
    </xf>
    <xf numFmtId="187" fontId="82" fillId="0" borderId="127" xfId="863" applyNumberFormat="1" applyFont="1" applyBorder="1" applyAlignment="1">
      <alignment horizontal="center" vertical="center" shrinkToFit="1"/>
    </xf>
    <xf numFmtId="187" fontId="82" fillId="0" borderId="128" xfId="863" applyNumberFormat="1" applyFont="1" applyBorder="1" applyAlignment="1">
      <alignment horizontal="center" vertical="center" shrinkToFit="1"/>
    </xf>
    <xf numFmtId="204" fontId="82" fillId="0" borderId="126" xfId="863" applyNumberFormat="1" applyFont="1" applyBorder="1" applyAlignment="1">
      <alignment horizontal="right" vertical="center" shrinkToFit="1"/>
    </xf>
    <xf numFmtId="204" fontId="82" fillId="0" borderId="127" xfId="863" applyNumberFormat="1" applyFont="1" applyBorder="1" applyAlignment="1">
      <alignment horizontal="right" vertical="center" shrinkToFit="1"/>
    </xf>
    <xf numFmtId="204" fontId="82" fillId="0" borderId="128" xfId="863" applyNumberFormat="1" applyFont="1" applyBorder="1" applyAlignment="1">
      <alignment horizontal="right" vertical="center" shrinkToFit="1"/>
    </xf>
    <xf numFmtId="179" fontId="82" fillId="0" borderId="0" xfId="863" applyNumberFormat="1" applyFont="1" applyBorder="1" applyAlignment="1">
      <alignment horizontal="right" vertical="center" shrinkToFit="1"/>
    </xf>
    <xf numFmtId="181" fontId="82" fillId="0" borderId="0" xfId="863" applyNumberFormat="1" applyFont="1" applyBorder="1" applyAlignment="1">
      <alignment horizontal="center" vertical="center" shrinkToFit="1"/>
    </xf>
    <xf numFmtId="265" fontId="82" fillId="0" borderId="0" xfId="863" applyNumberFormat="1" applyFont="1" applyBorder="1" applyAlignment="1">
      <alignment horizontal="center" vertical="center" shrinkToFit="1"/>
    </xf>
    <xf numFmtId="207" fontId="82" fillId="0" borderId="0" xfId="863" applyNumberFormat="1" applyFont="1" applyBorder="1" applyAlignment="1">
      <alignment horizontal="center" vertical="center" shrinkToFit="1"/>
    </xf>
    <xf numFmtId="0" fontId="82" fillId="0" borderId="0" xfId="863" applyFont="1" applyBorder="1" applyAlignment="1">
      <alignment horizontal="center" vertical="center"/>
    </xf>
    <xf numFmtId="0" fontId="51" fillId="36" borderId="100" xfId="863" applyFont="1" applyFill="1" applyBorder="1" applyAlignment="1">
      <alignment horizontal="center" vertical="center" shrinkToFit="1"/>
    </xf>
    <xf numFmtId="0" fontId="51" fillId="36" borderId="20" xfId="863" applyFont="1" applyFill="1" applyBorder="1" applyAlignment="1">
      <alignment horizontal="center" vertical="center" shrinkToFit="1"/>
    </xf>
    <xf numFmtId="0" fontId="51" fillId="36" borderId="61" xfId="863" applyFont="1" applyFill="1" applyBorder="1" applyAlignment="1">
      <alignment horizontal="center" vertical="center" shrinkToFit="1"/>
    </xf>
    <xf numFmtId="0" fontId="51" fillId="36" borderId="22" xfId="863" applyFont="1" applyFill="1" applyBorder="1" applyAlignment="1">
      <alignment horizontal="center" vertical="center" shrinkToFit="1"/>
    </xf>
    <xf numFmtId="0" fontId="51" fillId="36" borderId="0" xfId="863" applyFont="1" applyFill="1" applyBorder="1" applyAlignment="1">
      <alignment horizontal="center" vertical="center" shrinkToFit="1"/>
    </xf>
    <xf numFmtId="0" fontId="51" fillId="36" borderId="23" xfId="863" applyFont="1" applyFill="1" applyBorder="1" applyAlignment="1">
      <alignment horizontal="center" vertical="center" shrinkToFit="1"/>
    </xf>
    <xf numFmtId="0" fontId="97" fillId="40" borderId="90" xfId="0" applyFont="1" applyFill="1" applyBorder="1" applyAlignment="1">
      <alignment horizontal="center" vertical="center" shrinkToFit="1"/>
    </xf>
    <xf numFmtId="0" fontId="97" fillId="40" borderId="99" xfId="0" applyFont="1" applyFill="1" applyBorder="1" applyAlignment="1">
      <alignment horizontal="center" vertical="center" shrinkToFit="1"/>
    </xf>
    <xf numFmtId="0" fontId="97" fillId="40" borderId="35" xfId="0" applyFont="1" applyFill="1" applyBorder="1" applyAlignment="1">
      <alignment horizontal="center" vertical="center" shrinkToFit="1"/>
    </xf>
    <xf numFmtId="176" fontId="97" fillId="40" borderId="89" xfId="0" applyNumberFormat="1" applyFont="1" applyFill="1" applyBorder="1" applyAlignment="1">
      <alignment horizontal="center" vertical="center"/>
    </xf>
    <xf numFmtId="0" fontId="79" fillId="40" borderId="22" xfId="0" applyFont="1" applyFill="1" applyBorder="1" applyAlignment="1">
      <alignment vertical="center"/>
    </xf>
    <xf numFmtId="0" fontId="79" fillId="40" borderId="0" xfId="0" applyFont="1" applyFill="1" applyBorder="1" applyAlignment="1">
      <alignment vertical="center"/>
    </xf>
    <xf numFmtId="49" fontId="80" fillId="40" borderId="22" xfId="0" applyNumberFormat="1" applyFont="1" applyFill="1" applyBorder="1" applyAlignment="1">
      <alignment horizontal="center" vertical="center"/>
    </xf>
    <xf numFmtId="49" fontId="80" fillId="40" borderId="23" xfId="0" applyNumberFormat="1" applyFont="1" applyFill="1" applyBorder="1" applyAlignment="1">
      <alignment horizontal="center" vertical="center"/>
    </xf>
    <xf numFmtId="0" fontId="51" fillId="41" borderId="100" xfId="0" applyFont="1" applyFill="1" applyBorder="1" applyAlignment="1">
      <alignment horizontal="center" vertical="center" shrinkToFit="1"/>
    </xf>
    <xf numFmtId="0" fontId="51" fillId="41" borderId="20" xfId="0" applyFont="1" applyFill="1" applyBorder="1" applyAlignment="1">
      <alignment horizontal="center" vertical="center" shrinkToFit="1"/>
    </xf>
    <xf numFmtId="0" fontId="51" fillId="41" borderId="61" xfId="0" applyFont="1" applyFill="1" applyBorder="1" applyAlignment="1">
      <alignment horizontal="center" vertical="center" shrinkToFit="1"/>
    </xf>
    <xf numFmtId="0" fontId="81" fillId="40" borderId="24" xfId="0" applyFont="1" applyFill="1" applyBorder="1" applyAlignment="1">
      <alignment horizontal="right" vertical="center"/>
    </xf>
    <xf numFmtId="0" fontId="51" fillId="41" borderId="22" xfId="0" applyFont="1" applyFill="1" applyBorder="1" applyAlignment="1">
      <alignment horizontal="center" vertical="center" shrinkToFit="1"/>
    </xf>
    <xf numFmtId="0" fontId="51" fillId="41" borderId="0" xfId="0" applyFont="1" applyFill="1" applyBorder="1" applyAlignment="1">
      <alignment horizontal="center" vertical="center" shrinkToFit="1"/>
    </xf>
    <xf numFmtId="0" fontId="51" fillId="41" borderId="23" xfId="0" applyFont="1" applyFill="1" applyBorder="1" applyAlignment="1">
      <alignment horizontal="center" vertical="center" shrinkToFit="1"/>
    </xf>
    <xf numFmtId="49" fontId="79" fillId="40" borderId="22" xfId="0" applyNumberFormat="1" applyFont="1" applyFill="1" applyBorder="1" applyAlignment="1">
      <alignment horizontal="center" vertical="center"/>
    </xf>
    <xf numFmtId="0" fontId="79" fillId="40" borderId="23" xfId="0" applyFont="1" applyFill="1" applyBorder="1" applyAlignment="1">
      <alignment vertical="center"/>
    </xf>
    <xf numFmtId="0" fontId="81" fillId="40" borderId="0" xfId="0" applyFont="1" applyFill="1" applyBorder="1" applyAlignment="1">
      <alignment vertical="center"/>
    </xf>
    <xf numFmtId="0" fontId="80" fillId="40" borderId="22" xfId="0" applyFont="1" applyFill="1" applyBorder="1" applyAlignment="1">
      <alignment vertical="center"/>
    </xf>
    <xf numFmtId="0" fontId="80" fillId="40" borderId="0" xfId="0" applyFont="1" applyFill="1" applyAlignment="1">
      <alignment vertical="center"/>
    </xf>
    <xf numFmtId="0" fontId="81" fillId="40" borderId="0" xfId="0" applyFont="1" applyFill="1" applyBorder="1" applyAlignment="1">
      <alignment horizontal="center" vertical="center"/>
    </xf>
    <xf numFmtId="0" fontId="82" fillId="40" borderId="0" xfId="0" applyFont="1" applyFill="1" applyBorder="1" applyAlignment="1">
      <alignment horizontal="left" vertical="center"/>
    </xf>
    <xf numFmtId="0" fontId="82" fillId="40" borderId="0" xfId="0" applyFont="1" applyFill="1" applyBorder="1" applyAlignment="1">
      <alignment vertical="center"/>
    </xf>
    <xf numFmtId="0" fontId="81" fillId="40" borderId="0" xfId="0" applyFont="1" applyFill="1" applyBorder="1" applyAlignment="1">
      <alignment horizontal="center"/>
    </xf>
    <xf numFmtId="0" fontId="81" fillId="40" borderId="0" xfId="0" applyFont="1" applyFill="1" applyBorder="1">
      <alignment vertical="center"/>
    </xf>
    <xf numFmtId="0" fontId="82" fillId="40" borderId="0" xfId="0" applyFont="1" applyFill="1" applyBorder="1" applyAlignment="1">
      <alignment horizontal="center" vertical="center"/>
    </xf>
    <xf numFmtId="258" fontId="82" fillId="40" borderId="0" xfId="0" applyNumberFormat="1" applyFont="1" applyFill="1" applyBorder="1" applyAlignment="1">
      <alignment horizontal="center" vertical="center"/>
    </xf>
    <xf numFmtId="0" fontId="82" fillId="40" borderId="0" xfId="0" applyFont="1" applyFill="1" applyBorder="1" applyAlignment="1">
      <alignment horizontal="left"/>
    </xf>
    <xf numFmtId="259" fontId="82" fillId="40" borderId="0" xfId="0" applyNumberFormat="1" applyFont="1" applyFill="1" applyBorder="1" applyAlignment="1">
      <alignment horizontal="center" vertical="center"/>
    </xf>
    <xf numFmtId="0" fontId="82" fillId="40" borderId="0" xfId="0" applyFont="1" applyFill="1" applyBorder="1">
      <alignment vertical="center"/>
    </xf>
    <xf numFmtId="185" fontId="82" fillId="40" borderId="0" xfId="0" applyNumberFormat="1" applyFont="1" applyFill="1" applyBorder="1" applyAlignment="1">
      <alignment horizontal="center" vertical="center" shrinkToFit="1"/>
    </xf>
    <xf numFmtId="185" fontId="86" fillId="40" borderId="0" xfId="0" applyNumberFormat="1" applyFont="1" applyFill="1" applyAlignment="1">
      <alignment vertical="center" shrinkToFit="1"/>
    </xf>
    <xf numFmtId="258" fontId="82" fillId="40" borderId="0" xfId="0" applyNumberFormat="1" applyFont="1" applyFill="1" applyBorder="1" applyAlignment="1">
      <alignment horizontal="center" vertical="center"/>
    </xf>
    <xf numFmtId="0" fontId="82" fillId="40" borderId="0" xfId="0" applyFont="1" applyFill="1" applyBorder="1" applyAlignment="1">
      <alignment horizontal="center"/>
    </xf>
    <xf numFmtId="49" fontId="79" fillId="40" borderId="25" xfId="0" applyNumberFormat="1" applyFont="1" applyFill="1" applyBorder="1" applyAlignment="1">
      <alignment horizontal="center" vertical="center"/>
    </xf>
    <xf numFmtId="0" fontId="79" fillId="40" borderId="2" xfId="0" applyFont="1" applyFill="1" applyBorder="1" applyAlignment="1">
      <alignment vertical="center"/>
    </xf>
    <xf numFmtId="0" fontId="81" fillId="40" borderId="26" xfId="0" applyFont="1" applyFill="1" applyBorder="1" applyAlignment="1">
      <alignment horizontal="center" vertical="center"/>
    </xf>
    <xf numFmtId="0" fontId="81" fillId="40" borderId="26" xfId="0" applyFont="1" applyFill="1" applyBorder="1" applyAlignment="1">
      <alignment horizontal="center"/>
    </xf>
    <xf numFmtId="0" fontId="81" fillId="40" borderId="26" xfId="0" applyFont="1" applyFill="1" applyBorder="1">
      <alignment vertical="center"/>
    </xf>
    <xf numFmtId="0" fontId="81" fillId="40" borderId="27" xfId="0" applyFont="1" applyFill="1" applyBorder="1" applyAlignment="1">
      <alignment horizontal="right" vertical="center"/>
    </xf>
    <xf numFmtId="49" fontId="81" fillId="40" borderId="22" xfId="0" applyNumberFormat="1" applyFont="1" applyFill="1" applyBorder="1" applyAlignment="1">
      <alignment horizontal="center" vertical="center"/>
    </xf>
    <xf numFmtId="0" fontId="81" fillId="40" borderId="23" xfId="0" applyFont="1" applyFill="1" applyBorder="1" applyAlignment="1">
      <alignment vertical="center"/>
    </xf>
    <xf numFmtId="0" fontId="83" fillId="40" borderId="23" xfId="0" applyFont="1" applyFill="1" applyBorder="1" applyAlignment="1">
      <alignment vertical="center" shrinkToFit="1"/>
    </xf>
    <xf numFmtId="0" fontId="84" fillId="40" borderId="0" xfId="0" applyFont="1" applyFill="1" applyBorder="1" applyAlignment="1">
      <alignment vertical="center"/>
    </xf>
    <xf numFmtId="179" fontId="82" fillId="40" borderId="0" xfId="0" applyNumberFormat="1" applyFont="1" applyFill="1" applyBorder="1" applyAlignment="1">
      <alignment horizontal="center" vertical="center" shrinkToFit="1"/>
    </xf>
    <xf numFmtId="185" fontId="79" fillId="40" borderId="0" xfId="0" applyNumberFormat="1" applyFont="1" applyFill="1" applyAlignment="1">
      <alignment horizontal="center" vertical="center"/>
    </xf>
    <xf numFmtId="0" fontId="82" fillId="40" borderId="0" xfId="0" applyFont="1" applyFill="1" applyBorder="1" applyAlignment="1">
      <alignment vertical="center" shrinkToFit="1"/>
    </xf>
    <xf numFmtId="180" fontId="82" fillId="40" borderId="0" xfId="0" applyNumberFormat="1" applyFont="1" applyFill="1" applyBorder="1" applyAlignment="1">
      <alignment horizontal="center" vertical="center" shrinkToFit="1"/>
    </xf>
    <xf numFmtId="0" fontId="82" fillId="40" borderId="0" xfId="0" applyFont="1" applyFill="1" applyBorder="1" applyAlignment="1">
      <alignment shrinkToFit="1"/>
    </xf>
    <xf numFmtId="0" fontId="82" fillId="40" borderId="24" xfId="0" applyFont="1" applyFill="1" applyBorder="1" applyAlignment="1">
      <alignment horizontal="right" vertical="center"/>
    </xf>
    <xf numFmtId="0" fontId="82" fillId="40" borderId="22" xfId="0" applyFont="1" applyFill="1" applyBorder="1" applyAlignment="1">
      <alignment vertical="center"/>
    </xf>
    <xf numFmtId="0" fontId="82" fillId="40" borderId="23" xfId="0" applyFont="1" applyFill="1" applyBorder="1" applyAlignment="1">
      <alignment vertical="center"/>
    </xf>
    <xf numFmtId="0" fontId="82" fillId="40" borderId="0" xfId="0" applyFont="1" applyFill="1" applyAlignment="1">
      <alignment vertical="center"/>
    </xf>
    <xf numFmtId="0" fontId="80" fillId="40" borderId="0" xfId="0" applyFont="1" applyFill="1" applyBorder="1" applyAlignment="1">
      <alignment vertical="center"/>
    </xf>
    <xf numFmtId="0" fontId="82" fillId="40" borderId="0" xfId="0" applyFont="1" applyFill="1" applyAlignment="1">
      <alignment horizontal="right" vertical="center"/>
    </xf>
    <xf numFmtId="178" fontId="82" fillId="40" borderId="0" xfId="0" applyNumberFormat="1" applyFont="1" applyFill="1" applyAlignment="1">
      <alignment horizontal="center" vertical="center" shrinkToFit="1"/>
    </xf>
    <xf numFmtId="250" fontId="82" fillId="40" borderId="0" xfId="0" applyNumberFormat="1" applyFont="1" applyFill="1" applyAlignment="1">
      <alignment vertical="center"/>
    </xf>
    <xf numFmtId="185" fontId="82" fillId="40" borderId="0" xfId="0" applyNumberFormat="1" applyFont="1" applyFill="1" applyBorder="1" applyAlignment="1">
      <alignment horizontal="center" vertical="center"/>
    </xf>
    <xf numFmtId="199" fontId="82" fillId="40" borderId="0" xfId="0" applyNumberFormat="1" applyFont="1" applyFill="1" applyAlignment="1">
      <alignment horizontal="right" vertical="center" shrinkToFit="1"/>
    </xf>
    <xf numFmtId="199" fontId="86" fillId="40" borderId="0" xfId="0" applyNumberFormat="1" applyFont="1" applyFill="1" applyAlignment="1">
      <alignment vertical="center" shrinkToFit="1"/>
    </xf>
    <xf numFmtId="208" fontId="85" fillId="40" borderId="24" xfId="0" applyNumberFormat="1" applyFont="1" applyFill="1" applyBorder="1" applyAlignment="1">
      <alignment horizontal="right" vertical="center"/>
    </xf>
    <xf numFmtId="178" fontId="82" fillId="40" borderId="0" xfId="0" applyNumberFormat="1" applyFont="1" applyFill="1" applyAlignment="1">
      <alignment horizontal="center" vertical="center" shrinkToFit="1"/>
    </xf>
    <xf numFmtId="185" fontId="82" fillId="40" borderId="0" xfId="0" applyNumberFormat="1" applyFont="1" applyFill="1" applyBorder="1" applyAlignment="1">
      <alignment horizontal="center" vertical="center"/>
    </xf>
    <xf numFmtId="178" fontId="82" fillId="40" borderId="0" xfId="0" applyNumberFormat="1" applyFont="1" applyFill="1" applyAlignment="1">
      <alignment horizontal="right" vertical="center" shrinkToFit="1"/>
    </xf>
    <xf numFmtId="0" fontId="86" fillId="40" borderId="0" xfId="0" applyFont="1" applyFill="1" applyAlignment="1">
      <alignment vertical="center" shrinkToFit="1"/>
    </xf>
    <xf numFmtId="49" fontId="82" fillId="40" borderId="22" xfId="0" applyNumberFormat="1" applyFont="1" applyFill="1" applyBorder="1" applyAlignment="1">
      <alignment horizontal="center" vertical="center"/>
    </xf>
    <xf numFmtId="203" fontId="82" fillId="40" borderId="0" xfId="0" applyNumberFormat="1" applyFont="1" applyFill="1" applyBorder="1" applyAlignment="1">
      <alignment horizontal="center" vertical="center"/>
    </xf>
    <xf numFmtId="180" fontId="84" fillId="40" borderId="0" xfId="0" applyNumberFormat="1" applyFont="1" applyFill="1" applyBorder="1" applyAlignment="1">
      <alignment horizontal="center" vertical="center"/>
    </xf>
    <xf numFmtId="180" fontId="82" fillId="40" borderId="0" xfId="0" applyNumberFormat="1" applyFont="1" applyFill="1" applyBorder="1" applyAlignment="1">
      <alignment horizontal="center" vertical="center"/>
    </xf>
    <xf numFmtId="0" fontId="84" fillId="40" borderId="0" xfId="0" applyFont="1" applyFill="1" applyBorder="1" applyAlignment="1">
      <alignment horizontal="center" vertical="center"/>
    </xf>
    <xf numFmtId="191" fontId="82" fillId="40" borderId="0" xfId="0" applyNumberFormat="1" applyFont="1" applyFill="1" applyBorder="1" applyAlignment="1">
      <alignment horizontal="center" vertical="center"/>
    </xf>
    <xf numFmtId="0" fontId="82" fillId="40" borderId="28" xfId="0" applyFont="1" applyFill="1" applyBorder="1" applyAlignment="1">
      <alignment vertical="center"/>
    </xf>
    <xf numFmtId="0" fontId="84" fillId="40" borderId="28" xfId="0" applyFont="1" applyFill="1" applyBorder="1" applyAlignment="1">
      <alignment horizontal="center" vertical="center"/>
    </xf>
    <xf numFmtId="0" fontId="82" fillId="40" borderId="28" xfId="0" applyFont="1" applyFill="1" applyBorder="1" applyAlignment="1">
      <alignment horizontal="right" vertical="center"/>
    </xf>
    <xf numFmtId="181" fontId="84" fillId="40" borderId="28" xfId="0" applyNumberFormat="1" applyFont="1" applyFill="1" applyBorder="1" applyAlignment="1">
      <alignment horizontal="center" vertical="center"/>
    </xf>
    <xf numFmtId="280" fontId="82" fillId="40" borderId="29" xfId="0" applyNumberFormat="1" applyFont="1" applyFill="1" applyBorder="1" applyAlignment="1">
      <alignment horizontal="right" vertical="center" shrinkToFit="1"/>
    </xf>
    <xf numFmtId="0" fontId="80" fillId="40" borderId="26" xfId="0" applyFont="1" applyFill="1" applyBorder="1" applyAlignment="1">
      <alignment vertical="center"/>
    </xf>
    <xf numFmtId="264" fontId="84" fillId="40" borderId="0" xfId="0" applyNumberFormat="1" applyFont="1" applyFill="1" applyBorder="1" applyAlignment="1">
      <alignment horizontal="left" vertical="center"/>
    </xf>
    <xf numFmtId="192" fontId="82" fillId="40" borderId="0" xfId="0" applyNumberFormat="1" applyFont="1" applyFill="1" applyBorder="1" applyAlignment="1">
      <alignment horizontal="right" vertical="center" shrinkToFit="1"/>
    </xf>
    <xf numFmtId="192" fontId="86" fillId="40" borderId="0" xfId="0" applyNumberFormat="1" applyFont="1" applyFill="1" applyAlignment="1">
      <alignment vertical="center" shrinkToFit="1"/>
    </xf>
    <xf numFmtId="49" fontId="81" fillId="40" borderId="22" xfId="863" applyNumberFormat="1" applyFont="1" applyFill="1" applyBorder="1" applyAlignment="1">
      <alignment vertical="center"/>
    </xf>
    <xf numFmtId="0" fontId="81" fillId="40" borderId="23" xfId="863" applyFont="1" applyFill="1" applyBorder="1" applyAlignment="1">
      <alignment horizontal="center" vertical="center"/>
    </xf>
    <xf numFmtId="0" fontId="82" fillId="40" borderId="0" xfId="863" applyFont="1" applyFill="1" applyBorder="1" applyAlignment="1">
      <alignment vertical="center"/>
    </xf>
    <xf numFmtId="0" fontId="82" fillId="40" borderId="0" xfId="863" applyFont="1" applyFill="1" applyBorder="1" applyAlignment="1">
      <alignment horizontal="center" vertical="center"/>
    </xf>
    <xf numFmtId="0" fontId="82" fillId="40" borderId="0" xfId="863" applyFont="1" applyFill="1" applyBorder="1" applyAlignment="1">
      <alignment horizontal="left" vertical="center"/>
    </xf>
    <xf numFmtId="192" fontId="82" fillId="40" borderId="0" xfId="863" applyNumberFormat="1" applyFont="1" applyFill="1" applyBorder="1" applyAlignment="1">
      <alignment horizontal="center" vertical="center" shrinkToFit="1"/>
    </xf>
    <xf numFmtId="192" fontId="82" fillId="40" borderId="0" xfId="863" applyNumberFormat="1" applyFont="1" applyFill="1" applyAlignment="1">
      <alignment vertical="center" shrinkToFit="1"/>
    </xf>
    <xf numFmtId="261" fontId="82" fillId="40" borderId="0" xfId="863" applyNumberFormat="1" applyFont="1" applyFill="1" applyBorder="1" applyAlignment="1">
      <alignment horizontal="center" vertical="center" shrinkToFit="1"/>
    </xf>
    <xf numFmtId="0" fontId="82" fillId="40" borderId="0" xfId="863" applyFont="1" applyFill="1" applyBorder="1" applyAlignment="1">
      <alignment horizontal="right" vertical="center"/>
    </xf>
    <xf numFmtId="0" fontId="82" fillId="40" borderId="24" xfId="863" applyFont="1" applyFill="1" applyBorder="1" applyAlignment="1">
      <alignment horizontal="right" vertical="center"/>
    </xf>
    <xf numFmtId="0" fontId="79" fillId="40" borderId="22" xfId="863" applyFont="1" applyFill="1" applyBorder="1" applyAlignment="1">
      <alignment vertical="center"/>
    </xf>
    <xf numFmtId="0" fontId="79" fillId="40" borderId="0" xfId="863" applyFont="1" applyFill="1" applyBorder="1" applyAlignment="1">
      <alignment vertical="center"/>
    </xf>
    <xf numFmtId="192" fontId="82" fillId="40" borderId="0" xfId="0" applyNumberFormat="1" applyFont="1" applyFill="1" applyBorder="1" applyAlignment="1">
      <alignment horizontal="right" vertical="center" shrinkToFit="1"/>
    </xf>
    <xf numFmtId="192" fontId="86" fillId="40" borderId="0" xfId="0" applyNumberFormat="1" applyFont="1" applyFill="1" applyAlignment="1">
      <alignment vertical="center" shrinkToFit="1"/>
    </xf>
    <xf numFmtId="191" fontId="82" fillId="40" borderId="28" xfId="0" applyNumberFormat="1" applyFont="1" applyFill="1" applyBorder="1" applyAlignment="1">
      <alignment horizontal="center" vertical="center"/>
    </xf>
    <xf numFmtId="261" fontId="82" fillId="40" borderId="29" xfId="0" applyNumberFormat="1" applyFont="1" applyFill="1" applyBorder="1" applyAlignment="1">
      <alignment horizontal="right" vertical="center" shrinkToFit="1"/>
    </xf>
    <xf numFmtId="49" fontId="81" fillId="40" borderId="25" xfId="0" applyNumberFormat="1" applyFont="1" applyFill="1" applyBorder="1" applyAlignment="1">
      <alignment horizontal="center" vertical="center"/>
    </xf>
    <xf numFmtId="0" fontId="83" fillId="40" borderId="2" xfId="0" applyFont="1" applyFill="1" applyBorder="1" applyAlignment="1">
      <alignment vertical="center" shrinkToFit="1"/>
    </xf>
    <xf numFmtId="0" fontId="84" fillId="40" borderId="26" xfId="0" applyFont="1" applyFill="1" applyBorder="1" applyAlignment="1">
      <alignment vertical="center"/>
    </xf>
    <xf numFmtId="0" fontId="82" fillId="40" borderId="26" xfId="0" applyFont="1" applyFill="1" applyBorder="1" applyAlignment="1">
      <alignment horizontal="center" vertical="center"/>
    </xf>
    <xf numFmtId="179" fontId="82" fillId="40" borderId="26" xfId="0" applyNumberFormat="1" applyFont="1" applyFill="1" applyBorder="1" applyAlignment="1">
      <alignment horizontal="center" vertical="center" shrinkToFit="1"/>
    </xf>
    <xf numFmtId="0" fontId="82" fillId="40" borderId="26" xfId="0" applyFont="1" applyFill="1" applyBorder="1" applyAlignment="1">
      <alignment vertical="center" shrinkToFit="1"/>
    </xf>
    <xf numFmtId="180" fontId="82" fillId="40" borderId="26" xfId="0" applyNumberFormat="1" applyFont="1" applyFill="1" applyBorder="1" applyAlignment="1">
      <alignment horizontal="center" vertical="center" shrinkToFit="1"/>
    </xf>
    <xf numFmtId="0" fontId="82" fillId="40" borderId="26" xfId="0" applyFont="1" applyFill="1" applyBorder="1" applyAlignment="1">
      <alignment shrinkToFit="1"/>
    </xf>
    <xf numFmtId="0" fontId="82" fillId="40" borderId="27" xfId="0" applyFont="1" applyFill="1" applyBorder="1" applyAlignment="1">
      <alignment horizontal="right" vertical="center"/>
    </xf>
    <xf numFmtId="0" fontId="82" fillId="40" borderId="0" xfId="0" applyFont="1" applyFill="1" applyAlignment="1">
      <alignment vertical="center" shrinkToFit="1"/>
    </xf>
    <xf numFmtId="176" fontId="82" fillId="40" borderId="0" xfId="0" applyNumberFormat="1" applyFont="1" applyFill="1" applyBorder="1" applyAlignment="1">
      <alignment horizontal="center" vertical="center"/>
    </xf>
    <xf numFmtId="179" fontId="82" fillId="40" borderId="0" xfId="0" applyNumberFormat="1" applyFont="1" applyFill="1" applyBorder="1" applyAlignment="1">
      <alignment horizontal="center" vertical="center" shrinkToFit="1"/>
    </xf>
    <xf numFmtId="260" fontId="82" fillId="40" borderId="0" xfId="0" applyNumberFormat="1" applyFont="1" applyFill="1" applyAlignment="1">
      <alignment vertical="center" shrinkToFit="1"/>
    </xf>
    <xf numFmtId="260" fontId="82" fillId="40" borderId="0" xfId="0" applyNumberFormat="1" applyFont="1" applyFill="1" applyBorder="1" applyAlignment="1">
      <alignment horizontal="center" vertical="center" shrinkToFit="1"/>
    </xf>
    <xf numFmtId="248" fontId="82" fillId="40" borderId="0" xfId="0" applyNumberFormat="1" applyFont="1" applyFill="1" applyBorder="1" applyAlignment="1">
      <alignment vertical="center" shrinkToFit="1"/>
    </xf>
    <xf numFmtId="241" fontId="82" fillId="40" borderId="0" xfId="0" applyNumberFormat="1" applyFont="1" applyFill="1" applyBorder="1" applyAlignment="1">
      <alignment vertical="center" shrinkToFit="1"/>
    </xf>
    <xf numFmtId="0" fontId="79" fillId="40" borderId="0" xfId="0" applyFont="1" applyFill="1" applyAlignment="1">
      <alignment horizontal="right" vertical="center"/>
    </xf>
    <xf numFmtId="0" fontId="79" fillId="40" borderId="0" xfId="0" applyFont="1" applyFill="1" applyAlignment="1">
      <alignment vertical="center"/>
    </xf>
    <xf numFmtId="0" fontId="82" fillId="40" borderId="0" xfId="0" applyFont="1" applyFill="1" applyBorder="1" applyAlignment="1">
      <alignment horizontal="right" vertical="center"/>
    </xf>
    <xf numFmtId="206" fontId="82" fillId="40" borderId="0" xfId="0" applyNumberFormat="1" applyFont="1" applyFill="1" applyBorder="1" applyAlignment="1">
      <alignment vertical="center" shrinkToFit="1"/>
    </xf>
    <xf numFmtId="0" fontId="82" fillId="40" borderId="0" xfId="0" quotePrefix="1" applyFont="1" applyFill="1" applyBorder="1" applyAlignment="1">
      <alignment horizontal="center" vertical="center"/>
    </xf>
    <xf numFmtId="248" fontId="82" fillId="40" borderId="0" xfId="0" applyNumberFormat="1" applyFont="1" applyFill="1" applyBorder="1" applyAlignment="1">
      <alignment horizontal="center" vertical="center" shrinkToFit="1"/>
    </xf>
    <xf numFmtId="241" fontId="82" fillId="40" borderId="0" xfId="0" applyNumberFormat="1" applyFont="1" applyFill="1" applyBorder="1" applyAlignment="1">
      <alignment horizontal="center" vertical="center" shrinkToFit="1"/>
    </xf>
    <xf numFmtId="265" fontId="82" fillId="40" borderId="0" xfId="0" applyNumberFormat="1" applyFont="1" applyFill="1" applyBorder="1" applyAlignment="1">
      <alignment horizontal="center" vertical="center" shrinkToFit="1"/>
    </xf>
    <xf numFmtId="193" fontId="82" fillId="40" borderId="0" xfId="0" applyNumberFormat="1" applyFont="1" applyFill="1" applyAlignment="1">
      <alignment vertical="center" shrinkToFit="1"/>
    </xf>
    <xf numFmtId="193" fontId="82" fillId="40" borderId="0" xfId="0" applyNumberFormat="1" applyFont="1" applyFill="1" applyBorder="1" applyAlignment="1">
      <alignment horizontal="center" vertical="center" shrinkToFit="1"/>
    </xf>
    <xf numFmtId="180" fontId="80" fillId="40" borderId="0" xfId="0" applyNumberFormat="1" applyFont="1" applyFill="1" applyBorder="1" applyAlignment="1">
      <alignment vertical="center"/>
    </xf>
    <xf numFmtId="183" fontId="80" fillId="40" borderId="0" xfId="0" applyNumberFormat="1" applyFont="1" applyFill="1" applyBorder="1" applyAlignment="1">
      <alignment vertical="center"/>
    </xf>
    <xf numFmtId="193" fontId="82" fillId="40" borderId="0" xfId="0" applyNumberFormat="1" applyFont="1" applyFill="1" applyBorder="1" applyAlignment="1">
      <alignment vertical="center" shrinkToFit="1"/>
    </xf>
    <xf numFmtId="176" fontId="82" fillId="40" borderId="28" xfId="0" applyNumberFormat="1" applyFont="1" applyFill="1" applyBorder="1" applyAlignment="1">
      <alignment horizontal="center" vertical="center"/>
    </xf>
    <xf numFmtId="0" fontId="82" fillId="40" borderId="28" xfId="0" applyFont="1" applyFill="1" applyBorder="1" applyAlignment="1">
      <alignment horizontal="center" vertical="center"/>
    </xf>
    <xf numFmtId="260" fontId="82" fillId="40" borderId="29" xfId="0" applyNumberFormat="1" applyFont="1" applyFill="1" applyBorder="1" applyAlignment="1">
      <alignment horizontal="right" vertical="center" shrinkToFit="1"/>
    </xf>
    <xf numFmtId="180" fontId="80" fillId="40" borderId="0" xfId="0" applyNumberFormat="1" applyFont="1" applyFill="1" applyBorder="1" applyAlignment="1">
      <alignment horizontal="center" vertical="center"/>
    </xf>
    <xf numFmtId="0" fontId="86" fillId="40" borderId="0" xfId="0" applyFont="1" applyFill="1" applyBorder="1">
      <alignment vertical="center"/>
    </xf>
    <xf numFmtId="207" fontId="82" fillId="40" borderId="29" xfId="0" applyNumberFormat="1" applyFont="1" applyFill="1" applyBorder="1" applyAlignment="1">
      <alignment horizontal="right" vertical="center" shrinkToFit="1"/>
    </xf>
    <xf numFmtId="185" fontId="82" fillId="40" borderId="0" xfId="0" applyNumberFormat="1" applyFont="1" applyFill="1" applyBorder="1" applyAlignment="1">
      <alignment horizontal="right" vertical="center" shrinkToFit="1"/>
    </xf>
    <xf numFmtId="185" fontId="86" fillId="40" borderId="0" xfId="0" applyNumberFormat="1" applyFont="1" applyFill="1" applyAlignment="1">
      <alignment vertical="center" shrinkToFit="1"/>
    </xf>
    <xf numFmtId="0" fontId="79" fillId="40" borderId="0" xfId="0" applyFont="1" applyFill="1" applyAlignment="1">
      <alignment horizontal="center" vertical="center"/>
    </xf>
    <xf numFmtId="265" fontId="82" fillId="40" borderId="0" xfId="0" applyNumberFormat="1" applyFont="1" applyFill="1" applyBorder="1" applyAlignment="1">
      <alignment vertical="center" shrinkToFit="1"/>
    </xf>
    <xf numFmtId="185" fontId="82" fillId="40" borderId="29" xfId="0" applyNumberFormat="1" applyFont="1" applyFill="1" applyBorder="1" applyAlignment="1">
      <alignment horizontal="right" vertical="center" shrinkToFit="1"/>
    </xf>
    <xf numFmtId="185" fontId="86" fillId="40" borderId="0" xfId="0" applyNumberFormat="1" applyFont="1" applyFill="1" applyBorder="1" applyAlignment="1">
      <alignment vertical="center" shrinkToFit="1"/>
    </xf>
    <xf numFmtId="192" fontId="86" fillId="40" borderId="0" xfId="0" applyNumberFormat="1" applyFont="1" applyFill="1" applyBorder="1" applyAlignment="1">
      <alignment vertical="center" shrinkToFit="1"/>
    </xf>
    <xf numFmtId="185" fontId="82" fillId="40" borderId="0" xfId="0" applyNumberFormat="1" applyFont="1" applyFill="1" applyBorder="1" applyAlignment="1">
      <alignment horizontal="right" vertical="center" shrinkToFit="1"/>
    </xf>
    <xf numFmtId="192" fontId="82" fillId="40" borderId="29" xfId="0" applyNumberFormat="1" applyFont="1" applyFill="1" applyBorder="1" applyAlignment="1">
      <alignment horizontal="right" vertical="center" shrinkToFit="1"/>
    </xf>
    <xf numFmtId="49" fontId="81" fillId="40" borderId="22" xfId="0" quotePrefix="1" applyNumberFormat="1" applyFont="1" applyFill="1" applyBorder="1" applyAlignment="1">
      <alignment horizontal="center" vertical="center"/>
    </xf>
    <xf numFmtId="0" fontId="82" fillId="40" borderId="0" xfId="0" applyFont="1" applyFill="1" applyBorder="1" applyAlignment="1">
      <alignment horizontal="right" vertical="center" shrinkToFit="1"/>
    </xf>
    <xf numFmtId="0" fontId="82" fillId="40" borderId="0" xfId="0" applyFont="1" applyFill="1" applyAlignment="1">
      <alignment vertical="center" shrinkToFit="1"/>
    </xf>
    <xf numFmtId="185" fontId="82" fillId="40" borderId="0" xfId="0" applyNumberFormat="1" applyFont="1" applyFill="1" applyBorder="1" applyAlignment="1">
      <alignment vertical="center" shrinkToFit="1"/>
    </xf>
    <xf numFmtId="0" fontId="82" fillId="40" borderId="26" xfId="0" applyFont="1" applyFill="1" applyBorder="1" applyAlignment="1">
      <alignment horizontal="right" vertical="center" shrinkToFit="1"/>
    </xf>
    <xf numFmtId="0" fontId="82" fillId="40" borderId="33" xfId="0" applyFont="1" applyFill="1" applyBorder="1" applyAlignment="1">
      <alignment horizontal="center" vertical="center"/>
    </xf>
    <xf numFmtId="0" fontId="82" fillId="40" borderId="30" xfId="0" applyFont="1" applyFill="1" applyBorder="1" applyAlignment="1">
      <alignment horizontal="center" vertical="center"/>
    </xf>
    <xf numFmtId="179" fontId="82" fillId="40" borderId="33" xfId="0" applyNumberFormat="1" applyFont="1" applyFill="1" applyBorder="1" applyAlignment="1">
      <alignment horizontal="center" vertical="center" shrinkToFit="1"/>
    </xf>
    <xf numFmtId="179" fontId="82" fillId="40" borderId="30" xfId="0" applyNumberFormat="1" applyFont="1" applyFill="1" applyBorder="1" applyAlignment="1">
      <alignment horizontal="center" vertical="center" shrinkToFit="1"/>
    </xf>
    <xf numFmtId="179" fontId="82" fillId="40" borderId="31" xfId="0" applyNumberFormat="1" applyFont="1" applyFill="1" applyBorder="1" applyAlignment="1">
      <alignment horizontal="center" vertical="center" shrinkToFit="1"/>
    </xf>
    <xf numFmtId="0" fontId="82" fillId="40" borderId="60" xfId="0" applyFont="1" applyFill="1" applyBorder="1" applyAlignment="1">
      <alignment horizontal="center" vertical="center"/>
    </xf>
    <xf numFmtId="0" fontId="82" fillId="40" borderId="47" xfId="0" applyFont="1" applyFill="1" applyBorder="1" applyAlignment="1">
      <alignment horizontal="center" vertical="center"/>
    </xf>
    <xf numFmtId="179" fontId="82" fillId="40" borderId="60" xfId="0" applyNumberFormat="1" applyFont="1" applyFill="1" applyBorder="1" applyAlignment="1">
      <alignment horizontal="center" vertical="center" shrinkToFit="1"/>
    </xf>
    <xf numFmtId="179" fontId="82" fillId="40" borderId="47" xfId="0" applyNumberFormat="1" applyFont="1" applyFill="1" applyBorder="1" applyAlignment="1">
      <alignment horizontal="center" vertical="center" shrinkToFit="1"/>
    </xf>
    <xf numFmtId="179" fontId="82" fillId="40" borderId="25" xfId="0" applyNumberFormat="1" applyFont="1" applyFill="1" applyBorder="1" applyAlignment="1">
      <alignment horizontal="center" vertical="center" shrinkToFit="1"/>
    </xf>
    <xf numFmtId="179" fontId="82" fillId="40" borderId="2" xfId="0" applyNumberFormat="1" applyFont="1" applyFill="1" applyBorder="1" applyAlignment="1">
      <alignment horizontal="center" vertical="center" shrinkToFit="1"/>
    </xf>
    <xf numFmtId="179" fontId="82" fillId="40" borderId="7" xfId="0" applyNumberFormat="1" applyFont="1" applyFill="1" applyBorder="1" applyAlignment="1">
      <alignment horizontal="center" vertical="center" shrinkToFit="1"/>
    </xf>
    <xf numFmtId="0" fontId="82" fillId="40" borderId="1" xfId="0" applyNumberFormat="1" applyFont="1" applyFill="1" applyBorder="1" applyAlignment="1">
      <alignment horizontal="center" vertical="center" shrinkToFit="1"/>
    </xf>
    <xf numFmtId="187" fontId="82" fillId="40" borderId="1" xfId="0" applyNumberFormat="1" applyFont="1" applyFill="1" applyBorder="1" applyAlignment="1">
      <alignment horizontal="center" vertical="center" shrinkToFit="1"/>
    </xf>
    <xf numFmtId="180" fontId="82" fillId="40" borderId="1" xfId="0" applyNumberFormat="1" applyFont="1" applyFill="1" applyBorder="1" applyAlignment="1">
      <alignment horizontal="center" vertical="center" shrinkToFit="1"/>
    </xf>
    <xf numFmtId="180" fontId="82" fillId="40" borderId="33" xfId="0" applyNumberFormat="1" applyFont="1" applyFill="1" applyBorder="1" applyAlignment="1">
      <alignment horizontal="center" vertical="center" shrinkToFit="1"/>
    </xf>
    <xf numFmtId="180" fontId="82" fillId="40" borderId="31" xfId="0" applyNumberFormat="1" applyFont="1" applyFill="1" applyBorder="1" applyAlignment="1">
      <alignment horizontal="center" vertical="center" shrinkToFit="1"/>
    </xf>
    <xf numFmtId="180" fontId="82" fillId="40" borderId="30" xfId="0" applyNumberFormat="1" applyFont="1" applyFill="1" applyBorder="1" applyAlignment="1">
      <alignment horizontal="center" vertical="center" shrinkToFit="1"/>
    </xf>
    <xf numFmtId="180" fontId="82" fillId="40" borderId="25" xfId="0" applyNumberFormat="1" applyFont="1" applyFill="1" applyBorder="1" applyAlignment="1">
      <alignment horizontal="center" vertical="center" shrinkToFit="1"/>
    </xf>
    <xf numFmtId="180" fontId="82" fillId="40" borderId="26" xfId="0" applyNumberFormat="1" applyFont="1" applyFill="1" applyBorder="1" applyAlignment="1">
      <alignment horizontal="center" vertical="center" shrinkToFit="1"/>
    </xf>
    <xf numFmtId="180" fontId="82" fillId="40" borderId="2" xfId="0" applyNumberFormat="1" applyFont="1" applyFill="1" applyBorder="1" applyAlignment="1">
      <alignment horizontal="center" vertical="center" shrinkToFit="1"/>
    </xf>
    <xf numFmtId="190" fontId="82" fillId="40" borderId="0" xfId="863" applyNumberFormat="1" applyFont="1" applyFill="1" applyBorder="1" applyAlignment="1">
      <alignment horizontal="center" vertical="center" shrinkToFit="1"/>
    </xf>
    <xf numFmtId="190" fontId="82" fillId="40" borderId="0" xfId="863" applyNumberFormat="1" applyFont="1" applyFill="1" applyAlignment="1">
      <alignment vertical="center" shrinkToFit="1"/>
    </xf>
    <xf numFmtId="206" fontId="82" fillId="40" borderId="0" xfId="863" applyNumberFormat="1" applyFont="1" applyFill="1" applyBorder="1" applyAlignment="1">
      <alignment horizontal="center" vertical="center" shrinkToFit="1"/>
    </xf>
    <xf numFmtId="206" fontId="82" fillId="40" borderId="0" xfId="863" applyNumberFormat="1" applyFont="1" applyFill="1" applyBorder="1" applyAlignment="1">
      <alignment vertical="center" shrinkToFit="1"/>
    </xf>
    <xf numFmtId="207" fontId="82" fillId="40" borderId="0" xfId="863" applyNumberFormat="1" applyFont="1" applyFill="1" applyBorder="1" applyAlignment="1">
      <alignment horizontal="center" vertical="center" shrinkToFit="1"/>
    </xf>
    <xf numFmtId="176" fontId="82" fillId="40" borderId="0" xfId="863" applyNumberFormat="1" applyFont="1" applyFill="1" applyBorder="1" applyAlignment="1">
      <alignment vertical="center" shrinkToFit="1"/>
    </xf>
    <xf numFmtId="0" fontId="82" fillId="40" borderId="0" xfId="863" applyFont="1" applyFill="1" applyAlignment="1">
      <alignment vertical="center" shrinkToFit="1"/>
    </xf>
    <xf numFmtId="176" fontId="82" fillId="40" borderId="29" xfId="0" applyNumberFormat="1" applyFont="1" applyFill="1" applyBorder="1" applyAlignment="1">
      <alignment horizontal="right" vertical="center" shrinkToFit="1"/>
    </xf>
    <xf numFmtId="0" fontId="79" fillId="40" borderId="0" xfId="0" applyFont="1" applyFill="1" applyBorder="1" applyAlignment="1">
      <alignment horizontal="left" vertical="center"/>
    </xf>
    <xf numFmtId="0" fontId="80" fillId="40" borderId="0" xfId="0" applyFont="1" applyFill="1" applyBorder="1" applyAlignment="1">
      <alignment horizontal="left" vertical="center"/>
    </xf>
    <xf numFmtId="0" fontId="79" fillId="40" borderId="26" xfId="0" applyFont="1" applyFill="1" applyBorder="1" applyAlignment="1">
      <alignment horizontal="left" vertical="center"/>
    </xf>
    <xf numFmtId="0" fontId="80" fillId="40" borderId="26" xfId="0" applyFont="1" applyFill="1" applyBorder="1" applyAlignment="1">
      <alignment horizontal="left" vertical="center"/>
    </xf>
    <xf numFmtId="0" fontId="82" fillId="40" borderId="0" xfId="0" applyFont="1" applyFill="1" applyBorder="1" applyAlignment="1">
      <alignment horizontal="center" vertical="center"/>
    </xf>
    <xf numFmtId="0" fontId="79" fillId="40" borderId="0" xfId="0" applyFont="1" applyFill="1" applyBorder="1" applyAlignment="1">
      <alignment horizontal="center" vertical="center"/>
    </xf>
    <xf numFmtId="185" fontId="79" fillId="40" borderId="0" xfId="0" applyNumberFormat="1" applyFont="1" applyFill="1" applyBorder="1" applyAlignment="1">
      <alignment horizontal="center" vertical="center"/>
    </xf>
    <xf numFmtId="199" fontId="82" fillId="40" borderId="0" xfId="0" applyNumberFormat="1" applyFont="1" applyFill="1" applyBorder="1" applyAlignment="1">
      <alignment horizontal="center" vertical="center" shrinkToFit="1"/>
    </xf>
    <xf numFmtId="208" fontId="82" fillId="40" borderId="29" xfId="0" applyNumberFormat="1" applyFont="1" applyFill="1" applyBorder="1" applyAlignment="1">
      <alignment horizontal="right" vertical="center" shrinkToFit="1"/>
    </xf>
    <xf numFmtId="277" fontId="82" fillId="40" borderId="0" xfId="863" applyNumberFormat="1" applyFont="1" applyFill="1" applyBorder="1" applyAlignment="1">
      <alignment horizontal="center" vertical="center" shrinkToFit="1"/>
    </xf>
    <xf numFmtId="277" fontId="82" fillId="40" borderId="0" xfId="863" applyNumberFormat="1" applyFont="1" applyFill="1" applyAlignment="1">
      <alignment vertical="center" shrinkToFit="1"/>
    </xf>
    <xf numFmtId="208" fontId="82" fillId="40" borderId="0" xfId="0" applyNumberFormat="1" applyFont="1" applyFill="1" applyAlignment="1">
      <alignment horizontal="right" vertical="center" shrinkToFit="1"/>
    </xf>
    <xf numFmtId="208" fontId="86" fillId="40" borderId="0" xfId="0" applyNumberFormat="1" applyFont="1" applyFill="1" applyAlignment="1">
      <alignment vertical="center" shrinkToFit="1"/>
    </xf>
    <xf numFmtId="0" fontId="80" fillId="40" borderId="0" xfId="0" applyFont="1" applyFill="1" applyBorder="1" applyAlignment="1">
      <alignment horizontal="center" vertical="center"/>
    </xf>
    <xf numFmtId="0" fontId="82" fillId="40" borderId="23" xfId="0" applyFont="1" applyFill="1" applyBorder="1" applyAlignment="1">
      <alignment horizontal="left" vertical="center"/>
    </xf>
    <xf numFmtId="0" fontId="82" fillId="40" borderId="0" xfId="0" applyFont="1" applyFill="1" applyBorder="1" applyAlignment="1">
      <alignment horizontal="centerContinuous" vertical="center"/>
    </xf>
    <xf numFmtId="248" fontId="82" fillId="40" borderId="0" xfId="0" applyNumberFormat="1" applyFont="1" applyFill="1" applyBorder="1" applyAlignment="1">
      <alignment horizontal="center" vertical="center"/>
    </xf>
    <xf numFmtId="248" fontId="82" fillId="40" borderId="0" xfId="0" applyNumberFormat="1" applyFont="1" applyFill="1" applyBorder="1" applyAlignment="1">
      <alignment vertical="center"/>
    </xf>
    <xf numFmtId="190" fontId="82" fillId="40" borderId="0" xfId="0" applyNumberFormat="1" applyFont="1" applyFill="1" applyBorder="1" applyAlignment="1">
      <alignment horizontal="center" vertical="center"/>
    </xf>
    <xf numFmtId="249" fontId="82" fillId="40" borderId="0" xfId="0" applyNumberFormat="1" applyFont="1" applyFill="1" applyBorder="1" applyAlignment="1">
      <alignment horizontal="center" vertical="center"/>
    </xf>
    <xf numFmtId="250" fontId="82" fillId="40" borderId="24" xfId="0" applyNumberFormat="1" applyFont="1" applyFill="1" applyBorder="1" applyAlignment="1">
      <alignment horizontal="right" vertical="center"/>
    </xf>
    <xf numFmtId="179" fontId="80" fillId="40" borderId="0" xfId="0" applyNumberFormat="1" applyFont="1" applyFill="1" applyAlignment="1">
      <alignment horizontal="center" vertical="center"/>
    </xf>
    <xf numFmtId="0" fontId="82" fillId="40" borderId="28" xfId="0" applyNumberFormat="1" applyFont="1" applyFill="1" applyBorder="1" applyAlignment="1">
      <alignment vertical="center"/>
    </xf>
    <xf numFmtId="49" fontId="82" fillId="40" borderId="25" xfId="0" applyNumberFormat="1" applyFont="1" applyFill="1" applyBorder="1" applyAlignment="1">
      <alignment horizontal="center" vertical="center"/>
    </xf>
    <xf numFmtId="0" fontId="82" fillId="40" borderId="2" xfId="0" applyFont="1" applyFill="1" applyBorder="1" applyAlignment="1">
      <alignment vertical="center"/>
    </xf>
    <xf numFmtId="0" fontId="82" fillId="40" borderId="26" xfId="0" applyFont="1" applyFill="1" applyBorder="1" applyAlignment="1">
      <alignment vertical="center"/>
    </xf>
    <xf numFmtId="203" fontId="82" fillId="40" borderId="26" xfId="0" applyNumberFormat="1" applyFont="1" applyFill="1" applyBorder="1" applyAlignment="1">
      <alignment horizontal="center" vertical="center"/>
    </xf>
    <xf numFmtId="180" fontId="84" fillId="40" borderId="26" xfId="0" applyNumberFormat="1" applyFont="1" applyFill="1" applyBorder="1" applyAlignment="1">
      <alignment horizontal="center" vertical="center"/>
    </xf>
    <xf numFmtId="180" fontId="82" fillId="40" borderId="26" xfId="0" applyNumberFormat="1" applyFont="1" applyFill="1" applyBorder="1" applyAlignment="1">
      <alignment horizontal="center" vertical="center"/>
    </xf>
    <xf numFmtId="0" fontId="84" fillId="40" borderId="26" xfId="0" applyFont="1" applyFill="1" applyBorder="1" applyAlignment="1">
      <alignment horizontal="center" vertical="center"/>
    </xf>
    <xf numFmtId="191" fontId="82" fillId="40" borderId="26" xfId="0" applyNumberFormat="1" applyFont="1" applyFill="1" applyBorder="1" applyAlignment="1">
      <alignment horizontal="center" vertical="center"/>
    </xf>
    <xf numFmtId="0" fontId="82" fillId="40" borderId="26" xfId="0" applyNumberFormat="1" applyFont="1" applyFill="1" applyBorder="1" applyAlignment="1">
      <alignment vertical="center"/>
    </xf>
    <xf numFmtId="0" fontId="82" fillId="40" borderId="26" xfId="0" applyFont="1" applyFill="1" applyBorder="1" applyAlignment="1">
      <alignment horizontal="right" vertical="center"/>
    </xf>
    <xf numFmtId="181" fontId="84" fillId="40" borderId="26" xfId="0" applyNumberFormat="1" applyFont="1" applyFill="1" applyBorder="1" applyAlignment="1">
      <alignment horizontal="center" vertical="center"/>
    </xf>
    <xf numFmtId="208" fontId="82" fillId="40" borderId="27" xfId="0" applyNumberFormat="1" applyFont="1" applyFill="1" applyBorder="1" applyAlignment="1">
      <alignment horizontal="right" vertical="center" shrinkToFit="1"/>
    </xf>
    <xf numFmtId="0" fontId="80" fillId="40" borderId="0" xfId="0" applyFont="1" applyFill="1" applyAlignment="1">
      <alignment horizontal="center" vertical="center"/>
    </xf>
    <xf numFmtId="260" fontId="82" fillId="40" borderId="0" xfId="0" applyNumberFormat="1" applyFont="1" applyFill="1" applyBorder="1" applyAlignment="1">
      <alignment vertical="center" shrinkToFit="1"/>
    </xf>
    <xf numFmtId="179" fontId="80" fillId="40" borderId="0" xfId="0" applyNumberFormat="1" applyFont="1" applyFill="1" applyBorder="1" applyAlignment="1">
      <alignment horizontal="center" vertical="center"/>
    </xf>
    <xf numFmtId="0" fontId="82" fillId="40" borderId="2" xfId="0" applyFont="1" applyFill="1" applyBorder="1" applyAlignment="1">
      <alignment horizontal="left" vertical="center"/>
    </xf>
    <xf numFmtId="0" fontId="82" fillId="40" borderId="26" xfId="0" applyFont="1" applyFill="1" applyBorder="1" applyAlignment="1">
      <alignment horizontal="centerContinuous" vertical="center"/>
    </xf>
    <xf numFmtId="0" fontId="82" fillId="40" borderId="26" xfId="0" applyFont="1" applyFill="1" applyBorder="1" applyAlignment="1">
      <alignment horizontal="left" vertical="center"/>
    </xf>
    <xf numFmtId="248" fontId="82" fillId="40" borderId="26" xfId="0" applyNumberFormat="1" applyFont="1" applyFill="1" applyBorder="1" applyAlignment="1">
      <alignment horizontal="center" vertical="center"/>
    </xf>
    <xf numFmtId="248" fontId="82" fillId="40" borderId="26" xfId="0" applyNumberFormat="1" applyFont="1" applyFill="1" applyBorder="1" applyAlignment="1">
      <alignment vertical="center"/>
    </xf>
    <xf numFmtId="190" fontId="82" fillId="40" borderId="26" xfId="0" applyNumberFormat="1" applyFont="1" applyFill="1" applyBorder="1" applyAlignment="1">
      <alignment horizontal="center" vertical="center"/>
    </xf>
    <xf numFmtId="249" fontId="82" fillId="40" borderId="26" xfId="0" applyNumberFormat="1" applyFont="1" applyFill="1" applyBorder="1" applyAlignment="1">
      <alignment horizontal="center" vertical="center"/>
    </xf>
    <xf numFmtId="0" fontId="81" fillId="40" borderId="26" xfId="0" applyFont="1" applyFill="1" applyBorder="1" applyAlignment="1">
      <alignment vertical="center"/>
    </xf>
    <xf numFmtId="252" fontId="82" fillId="40" borderId="27" xfId="0" applyNumberFormat="1" applyFont="1" applyFill="1" applyBorder="1" applyAlignment="1">
      <alignment horizontal="right" vertical="center"/>
    </xf>
    <xf numFmtId="0" fontId="79" fillId="40" borderId="31" xfId="0" applyFont="1" applyFill="1" applyBorder="1" applyAlignment="1">
      <alignment horizontal="center" vertical="center"/>
    </xf>
    <xf numFmtId="0" fontId="86" fillId="40" borderId="0" xfId="0" applyFont="1" applyFill="1" applyAlignment="1">
      <alignment vertical="center"/>
    </xf>
    <xf numFmtId="0" fontId="86" fillId="40" borderId="0" xfId="0" applyFont="1" applyFill="1">
      <alignment vertical="center"/>
    </xf>
    <xf numFmtId="0" fontId="52" fillId="40" borderId="0" xfId="0" applyFont="1" applyFill="1" applyAlignment="1">
      <alignment vertical="center"/>
    </xf>
    <xf numFmtId="0" fontId="99" fillId="40" borderId="0" xfId="0" applyFont="1" applyFill="1" applyAlignment="1">
      <alignment vertical="center"/>
    </xf>
    <xf numFmtId="0" fontId="98" fillId="40" borderId="0" xfId="0" applyFont="1" applyFill="1" applyAlignment="1">
      <alignment vertical="center"/>
    </xf>
    <xf numFmtId="0" fontId="86" fillId="40" borderId="84" xfId="0" applyFont="1" applyFill="1" applyBorder="1" applyAlignment="1">
      <alignment horizontal="center" vertical="center"/>
    </xf>
    <xf numFmtId="0" fontId="86" fillId="40" borderId="85" xfId="0" applyFont="1" applyFill="1" applyBorder="1" applyAlignment="1">
      <alignment horizontal="center" vertical="center"/>
    </xf>
    <xf numFmtId="0" fontId="86" fillId="40" borderId="87" xfId="0" applyFont="1" applyFill="1" applyBorder="1" applyAlignment="1">
      <alignment horizontal="center" vertical="center"/>
    </xf>
    <xf numFmtId="0" fontId="86" fillId="40" borderId="86" xfId="0" applyFont="1" applyFill="1" applyBorder="1" applyAlignment="1">
      <alignment horizontal="center" vertical="center"/>
    </xf>
    <xf numFmtId="0" fontId="86" fillId="40" borderId="44" xfId="0" applyFont="1" applyFill="1" applyBorder="1" applyAlignment="1">
      <alignment horizontal="center" vertical="center" wrapText="1"/>
    </xf>
    <xf numFmtId="0" fontId="86" fillId="40" borderId="27" xfId="0" applyFont="1" applyFill="1" applyBorder="1" applyAlignment="1">
      <alignment horizontal="center" vertical="center"/>
    </xf>
    <xf numFmtId="178" fontId="86" fillId="40" borderId="27" xfId="0" applyNumberFormat="1" applyFont="1" applyFill="1" applyBorder="1" applyAlignment="1">
      <alignment horizontal="right" vertical="center"/>
    </xf>
    <xf numFmtId="0" fontId="86" fillId="40" borderId="45" xfId="0" applyFont="1" applyFill="1" applyBorder="1" applyAlignment="1">
      <alignment vertical="center"/>
    </xf>
    <xf numFmtId="0" fontId="86" fillId="40" borderId="46" xfId="0" applyFont="1" applyFill="1" applyBorder="1" applyAlignment="1">
      <alignment horizontal="center" vertical="center" wrapText="1"/>
    </xf>
    <xf numFmtId="0" fontId="86" fillId="40" borderId="47" xfId="0" applyFont="1" applyFill="1" applyBorder="1" applyAlignment="1">
      <alignment horizontal="center" vertical="center"/>
    </xf>
    <xf numFmtId="0" fontId="86" fillId="40" borderId="1" xfId="0" applyFont="1" applyFill="1" applyBorder="1" applyAlignment="1">
      <alignment horizontal="center" vertical="center"/>
    </xf>
    <xf numFmtId="245" fontId="86" fillId="40" borderId="27" xfId="0" applyNumberFormat="1" applyFont="1" applyFill="1" applyBorder="1" applyAlignment="1">
      <alignment horizontal="right" vertical="center"/>
    </xf>
    <xf numFmtId="0" fontId="86" fillId="40" borderId="48" xfId="0" applyFont="1" applyFill="1" applyBorder="1" applyAlignment="1">
      <alignment vertical="center"/>
    </xf>
    <xf numFmtId="177" fontId="86" fillId="40" borderId="27" xfId="0" applyNumberFormat="1" applyFont="1" applyFill="1" applyBorder="1" applyAlignment="1">
      <alignment horizontal="right" vertical="center"/>
    </xf>
    <xf numFmtId="266" fontId="86" fillId="40" borderId="1" xfId="0" applyNumberFormat="1" applyFont="1" applyFill="1" applyBorder="1" applyAlignment="1">
      <alignment horizontal="center" vertical="center"/>
    </xf>
    <xf numFmtId="0" fontId="86" fillId="40" borderId="49" xfId="0" applyFont="1" applyFill="1" applyBorder="1" applyAlignment="1">
      <alignment horizontal="center" vertical="center"/>
    </xf>
    <xf numFmtId="178" fontId="86" fillId="40" borderId="60" xfId="0" applyNumberFormat="1" applyFont="1" applyFill="1" applyBorder="1" applyAlignment="1">
      <alignment horizontal="right" vertical="center"/>
    </xf>
    <xf numFmtId="0" fontId="79" fillId="40" borderId="48" xfId="0" applyFont="1" applyFill="1" applyBorder="1" applyAlignment="1">
      <alignment horizontal="center" vertical="center" wrapText="1"/>
    </xf>
    <xf numFmtId="281" fontId="86" fillId="40" borderId="30" xfId="0" applyNumberFormat="1" applyFont="1" applyFill="1" applyBorder="1" applyAlignment="1">
      <alignment horizontal="center" vertical="center"/>
    </xf>
    <xf numFmtId="0" fontId="86" fillId="40" borderId="32" xfId="0" applyFont="1" applyFill="1" applyBorder="1" applyAlignment="1">
      <alignment horizontal="center" vertical="center"/>
    </xf>
    <xf numFmtId="177" fontId="86" fillId="40" borderId="33" xfId="0" applyNumberFormat="1" applyFont="1" applyFill="1" applyBorder="1" applyAlignment="1">
      <alignment horizontal="right" vertical="center"/>
    </xf>
    <xf numFmtId="0" fontId="79" fillId="40" borderId="50" xfId="0" applyFont="1" applyFill="1" applyBorder="1" applyAlignment="1">
      <alignment horizontal="center" vertical="center" wrapText="1"/>
    </xf>
    <xf numFmtId="0" fontId="86" fillId="40" borderId="30" xfId="0" applyFont="1" applyFill="1" applyBorder="1" applyAlignment="1">
      <alignment horizontal="center" vertical="center"/>
    </xf>
    <xf numFmtId="199" fontId="86" fillId="40" borderId="33" xfId="0" applyNumberFormat="1" applyFont="1" applyFill="1" applyBorder="1" applyAlignment="1">
      <alignment horizontal="right" vertical="center"/>
    </xf>
    <xf numFmtId="178" fontId="86" fillId="40" borderId="33" xfId="0" applyNumberFormat="1" applyFont="1" applyFill="1" applyBorder="1" applyAlignment="1">
      <alignment horizontal="right" vertical="center"/>
    </xf>
    <xf numFmtId="0" fontId="86" fillId="40" borderId="51" xfId="0" applyFont="1" applyFill="1" applyBorder="1" applyAlignment="1">
      <alignment horizontal="center" vertical="center"/>
    </xf>
    <xf numFmtId="0" fontId="86" fillId="40" borderId="76" xfId="0" applyFont="1" applyFill="1" applyBorder="1" applyAlignment="1">
      <alignment horizontal="center" vertical="center"/>
    </xf>
    <xf numFmtId="0" fontId="86" fillId="40" borderId="52" xfId="0" applyFont="1" applyFill="1" applyBorder="1" applyAlignment="1">
      <alignment horizontal="center" vertical="center"/>
    </xf>
    <xf numFmtId="178" fontId="86" fillId="40" borderId="77" xfId="0" applyNumberFormat="1" applyFont="1" applyFill="1" applyBorder="1" applyAlignment="1">
      <alignment horizontal="right" vertical="center"/>
    </xf>
    <xf numFmtId="0" fontId="79" fillId="40" borderId="53" xfId="0" applyFont="1" applyFill="1" applyBorder="1" applyAlignment="1">
      <alignment horizontal="center" vertical="center" wrapText="1"/>
    </xf>
    <xf numFmtId="0" fontId="86" fillId="40" borderId="0" xfId="0" applyFont="1" applyFill="1" applyBorder="1" applyAlignment="1">
      <alignment horizontal="center" vertical="center"/>
    </xf>
    <xf numFmtId="177" fontId="86" fillId="40" borderId="0" xfId="0" applyNumberFormat="1" applyFont="1" applyFill="1" applyBorder="1" applyAlignment="1">
      <alignment vertical="center"/>
    </xf>
    <xf numFmtId="0" fontId="86" fillId="40" borderId="0" xfId="0" applyFont="1" applyFill="1" applyBorder="1" applyAlignment="1">
      <alignment vertical="center"/>
    </xf>
    <xf numFmtId="0" fontId="98" fillId="40" borderId="0" xfId="0" applyFont="1" applyFill="1" applyAlignment="1">
      <alignment horizontal="left" vertical="center"/>
    </xf>
    <xf numFmtId="0" fontId="97" fillId="40" borderId="0" xfId="0" applyFont="1" applyFill="1" applyAlignment="1">
      <alignment vertical="center"/>
    </xf>
    <xf numFmtId="0" fontId="86" fillId="40" borderId="88" xfId="0" applyFont="1" applyFill="1" applyBorder="1" applyAlignment="1">
      <alignment horizontal="center" vertical="center"/>
    </xf>
    <xf numFmtId="0" fontId="86" fillId="40" borderId="78" xfId="0" applyFont="1" applyFill="1" applyBorder="1" applyAlignment="1">
      <alignment horizontal="center" vertical="center"/>
    </xf>
    <xf numFmtId="178" fontId="86" fillId="40" borderId="32" xfId="0" applyNumberFormat="1" applyFont="1" applyFill="1" applyBorder="1" applyAlignment="1">
      <alignment vertical="center"/>
    </xf>
    <xf numFmtId="0" fontId="86" fillId="40" borderId="50" xfId="0" applyFont="1" applyFill="1" applyBorder="1" applyAlignment="1">
      <alignment horizontal="center" vertical="center"/>
    </xf>
    <xf numFmtId="0" fontId="86" fillId="40" borderId="54" xfId="0" applyFont="1" applyFill="1" applyBorder="1" applyAlignment="1">
      <alignment horizontal="center" vertical="center"/>
    </xf>
    <xf numFmtId="262" fontId="86" fillId="40" borderId="52" xfId="0" applyNumberFormat="1" applyFont="1" applyFill="1" applyBorder="1" applyAlignment="1">
      <alignment horizontal="center" vertical="center"/>
    </xf>
    <xf numFmtId="178" fontId="86" fillId="40" borderId="52" xfId="0" applyNumberFormat="1" applyFont="1" applyFill="1" applyBorder="1" applyAlignment="1">
      <alignment vertical="center"/>
    </xf>
    <xf numFmtId="0" fontId="86" fillId="40" borderId="53" xfId="0" applyFont="1" applyFill="1" applyBorder="1" applyAlignment="1">
      <alignment horizontal="center" vertical="center"/>
    </xf>
    <xf numFmtId="0" fontId="86" fillId="40" borderId="0" xfId="0" applyFont="1" applyFill="1" applyAlignment="1">
      <alignment horizontal="center"/>
    </xf>
    <xf numFmtId="177" fontId="86" fillId="40" borderId="52" xfId="0" applyNumberFormat="1" applyFont="1" applyFill="1" applyBorder="1" applyAlignment="1">
      <alignment horizontal="right" vertical="center"/>
    </xf>
    <xf numFmtId="0" fontId="111" fillId="40" borderId="0" xfId="0" applyFont="1" applyFill="1" applyAlignment="1">
      <alignment horizontal="center" vertical="center"/>
    </xf>
    <xf numFmtId="0" fontId="97" fillId="40" borderId="0" xfId="0" applyFont="1" applyFill="1">
      <alignment vertical="center"/>
    </xf>
  </cellXfs>
  <cellStyles count="870">
    <cellStyle name="#,##0" xfId="1"/>
    <cellStyle name="(1)" xfId="2"/>
    <cellStyle name="??&amp;O?&amp;H?_x0008__x000f__x0007_?_x0007__x0001__x0001_" xfId="3"/>
    <cellStyle name="??&amp;O?&amp;H?_x0008_??_x0007__x0001__x0001_" xfId="4"/>
    <cellStyle name="?曹%U?&amp;H?_x0008__x001a__x0004_?_x0007__x0001__x0001_" xfId="5"/>
    <cellStyle name="_02. 배수공3 (새반지~반지)" xfId="6"/>
    <cellStyle name="_03.구조물공(소서5)" xfId="7"/>
    <cellStyle name="_03.포장공" xfId="8"/>
    <cellStyle name="_04.부대공" xfId="9"/>
    <cellStyle name="_04.포장공(문강~수회)" xfId="10"/>
    <cellStyle name="_04.호안공(소서5)" xfId="11"/>
    <cellStyle name="_1공구토공" xfId="12"/>
    <cellStyle name="_2-4.상반기실적부문별요약" xfId="13"/>
    <cellStyle name="_2-4.상반기실적부문별요약(표지및목차포함)" xfId="14"/>
    <cellStyle name="_2-4.상반기실적부문별요약(표지및목차포함)_1" xfId="15"/>
    <cellStyle name="_2-4.상반기실적부문별요약_1" xfId="16"/>
    <cellStyle name="_2기타공-1" xfId="17"/>
    <cellStyle name="_2암거집계표(본선)" xfId="18"/>
    <cellStyle name="_6.07 미끄럼방지시설" xfId="19"/>
    <cellStyle name="_'99상반기경영개선활동결과(게시용)" xfId="20"/>
    <cellStyle name="_Book2" xfId="21"/>
    <cellStyle name="_BOX단위수량(2@3.0X2.5)" xfId="22"/>
    <cellStyle name="_경영개선활동상반기실적(990708)" xfId="23"/>
    <cellStyle name="_경영개선활동상반기실적(990708)_1" xfId="24"/>
    <cellStyle name="_경영개선활동상반기실적(990708)_2" xfId="25"/>
    <cellStyle name="_경영개선활성화방안(990802)" xfId="26"/>
    <cellStyle name="_경영개선활성화방안(990802)_1" xfId="27"/>
    <cellStyle name="_교량깨기(1~3교)" xfId="28"/>
    <cellStyle name="_교차로포장공" xfId="29"/>
    <cellStyle name="_구조물깨기" xfId="30"/>
    <cellStyle name="_구조물깨기 참고" xfId="31"/>
    <cellStyle name="_기타공" xfId="32"/>
    <cellStyle name="_능강2도로" xfId="33"/>
    <cellStyle name="_도곡1교 교대 수량" xfId="34"/>
    <cellStyle name="_도곡1교 교대 수량_02-배수공" xfId="35"/>
    <cellStyle name="_도곡1교 교대 수량_02-배수공_02배수공(신봉동)" xfId="36"/>
    <cellStyle name="_도곡1교 교대 수량_02-배수공_02우수공(천주교)" xfId="37"/>
    <cellStyle name="_도곡1교 교대 수량_02-배수공_02우수공1(천주교)" xfId="38"/>
    <cellStyle name="_도곡1교 교대 수량_02-배수공_03오수공(천주교)" xfId="39"/>
    <cellStyle name="_도곡1교 교대 수량_02-배수공_04포장공(신봉동)" xfId="40"/>
    <cellStyle name="_도곡1교 교대 수량_1공구토공" xfId="41"/>
    <cellStyle name="_도곡1교 교대 수량_2-V형측구" xfId="42"/>
    <cellStyle name="_도곡1교 교대 수량_2-V형측구_02-V형측구" xfId="43"/>
    <cellStyle name="_도곡1교 교대 수량_2-V형측구_4-U형측구" xfId="44"/>
    <cellStyle name="_도곡1교 교대 수량_Book2" xfId="45"/>
    <cellStyle name="_도곡1교 교대 수량_교차로포장공" xfId="46"/>
    <cellStyle name="_도곡1교 교대 수량_능강2도로" xfId="47"/>
    <cellStyle name="_도곡1교 교대 수량_면적처리(확폭,진입로)" xfId="48"/>
    <cellStyle name="_도곡1교 교대 수량_배수공" xfId="49"/>
    <cellStyle name="_도곡1교 교대 수량_배수공(박달터널)" xfId="50"/>
    <cellStyle name="_도곡1교 교대 수량_배수공1" xfId="51"/>
    <cellStyle name="_도곡1교 교대 수량_배수공15" xfId="52"/>
    <cellStyle name="_도곡1교 교대 수량_배수공2" xfId="53"/>
    <cellStyle name="_도곡1교 교대 수량_배수관공" xfId="54"/>
    <cellStyle name="_도곡1교 교대 수량_본선포장공" xfId="55"/>
    <cellStyle name="_도곡1교 교대 수량_부대공수량" xfId="56"/>
    <cellStyle name="_도곡1교 교대 수량_부대공수량(사평5지구)" xfId="57"/>
    <cellStyle name="_도곡1교 교대 수량_부대공수량(중방6지구)" xfId="58"/>
    <cellStyle name="_도곡1교 교대 수량_수량산출서" xfId="59"/>
    <cellStyle name="_도곡1교 교대 수량_수량산출서-" xfId="60"/>
    <cellStyle name="_도곡1교 교대 수량_암거공(6X3)" xfId="61"/>
    <cellStyle name="_도곡1교 교대 수량_암거공(6X3)_배수공" xfId="62"/>
    <cellStyle name="_도곡1교 교대 수량_암거공(6X3)_배수공1" xfId="63"/>
    <cellStyle name="_도곡1교 교대 수량_암거공(6X3)_암거공(감천)" xfId="64"/>
    <cellStyle name="_도곡1교 교대 수량_암거공(감천)" xfId="65"/>
    <cellStyle name="_도곡1교 교대 수량_종배수관" xfId="66"/>
    <cellStyle name="_도곡1교 교대 수량_지장가옥깨기" xfId="67"/>
    <cellStyle name="_도곡1교 교대 수량_지장가옥깨기_교차로포장공" xfId="68"/>
    <cellStyle name="_도곡1교 교대 수량_지장가옥깨기_능강2도로" xfId="69"/>
    <cellStyle name="_도곡1교 교대 수량_지장가옥깨기_면적처리(확폭,진입로)" xfId="70"/>
    <cellStyle name="_도곡1교 교대 수량_지장가옥깨기_배수공" xfId="71"/>
    <cellStyle name="_도곡1교 교대 수량_지장가옥깨기_배수공1" xfId="72"/>
    <cellStyle name="_도곡1교 교대 수량_지장가옥깨기_배수공15" xfId="73"/>
    <cellStyle name="_도곡1교 교대 수량_지장가옥깨기_배수공2" xfId="74"/>
    <cellStyle name="_도곡1교 교대 수량_지장가옥깨기_본선포장공" xfId="75"/>
    <cellStyle name="_도곡1교 교대 수량_지장가옥깨기_암거공(감천)" xfId="76"/>
    <cellStyle name="_도곡1교 교대 수량_지장가옥깨기_포장총집계" xfId="77"/>
    <cellStyle name="_도곡1교 교대 수량_최종수로암거" xfId="78"/>
    <cellStyle name="_도곡1교 교대 수량_최종수로암거_최종수로암거" xfId="79"/>
    <cellStyle name="_도곡1교 교대 수량_측구공" xfId="80"/>
    <cellStyle name="_도곡1교 교대 수량_측구공_배수공" xfId="81"/>
    <cellStyle name="_도곡1교 교대 수량_측구공_배수공(박달터널)" xfId="82"/>
    <cellStyle name="_도곡1교 교대 수량_측구공_배수공1" xfId="83"/>
    <cellStyle name="_도곡1교 교대 수량_측구공_배수공15" xfId="84"/>
    <cellStyle name="_도곡1교 교대 수량_측구공_배수공2" xfId="85"/>
    <cellStyle name="_도곡1교 교대 수량_측구공_암거공(감천)" xfId="86"/>
    <cellStyle name="_도곡1교 교대 수량_토공(성산-두릉)" xfId="87"/>
    <cellStyle name="_도곡1교 교대 수량_토공(성산-두릉)_교차로포장공" xfId="88"/>
    <cellStyle name="_도곡1교 교대 수량_토공(성산-두릉)_능강2도로" xfId="89"/>
    <cellStyle name="_도곡1교 교대 수량_토공(성산-두릉)_면적처리(확폭,진입로)" xfId="90"/>
    <cellStyle name="_도곡1교 교대 수량_토공(성산-두릉)_배수공" xfId="91"/>
    <cellStyle name="_도곡1교 교대 수량_토공(성산-두릉)_배수공1" xfId="92"/>
    <cellStyle name="_도곡1교 교대 수량_토공(성산-두릉)_배수공15" xfId="93"/>
    <cellStyle name="_도곡1교 교대 수량_토공(성산-두릉)_배수공2" xfId="94"/>
    <cellStyle name="_도곡1교 교대 수량_토공(성산-두릉)_본선포장공" xfId="95"/>
    <cellStyle name="_도곡1교 교대 수량_토공(성산-두릉)_암거공(감천)" xfId="96"/>
    <cellStyle name="_도곡1교 교대 수량_토공(성산-두릉)_포장총집계" xfId="97"/>
    <cellStyle name="_도곡1교 교대 수량_포장총집계" xfId="98"/>
    <cellStyle name="_도곡1교 교대(시점) 수량" xfId="99"/>
    <cellStyle name="_도곡1교 교대(시점) 수량_02-배수공" xfId="100"/>
    <cellStyle name="_도곡1교 교대(시점) 수량_02-배수공_02배수공(신봉동)" xfId="101"/>
    <cellStyle name="_도곡1교 교대(시점) 수량_02-배수공_02우수공(천주교)" xfId="102"/>
    <cellStyle name="_도곡1교 교대(시점) 수량_02-배수공_02우수공1(천주교)" xfId="103"/>
    <cellStyle name="_도곡1교 교대(시점) 수량_02-배수공_03오수공(천주교)" xfId="104"/>
    <cellStyle name="_도곡1교 교대(시점) 수량_02-배수공_04포장공(신봉동)" xfId="105"/>
    <cellStyle name="_도곡1교 교대(시점) 수량_1공구토공" xfId="106"/>
    <cellStyle name="_도곡1교 교대(시점) 수량_2-V형측구" xfId="107"/>
    <cellStyle name="_도곡1교 교대(시점) 수량_2-V형측구_02-V형측구" xfId="108"/>
    <cellStyle name="_도곡1교 교대(시점) 수량_2-V형측구_4-U형측구" xfId="109"/>
    <cellStyle name="_도곡1교 교대(시점) 수량_Book2" xfId="110"/>
    <cellStyle name="_도곡1교 교대(시점) 수량_교차로포장공" xfId="111"/>
    <cellStyle name="_도곡1교 교대(시점) 수량_능강2도로" xfId="112"/>
    <cellStyle name="_도곡1교 교대(시점) 수량_면적처리(확폭,진입로)" xfId="113"/>
    <cellStyle name="_도곡1교 교대(시점) 수량_배수공" xfId="114"/>
    <cellStyle name="_도곡1교 교대(시점) 수량_배수공(박달터널)" xfId="115"/>
    <cellStyle name="_도곡1교 교대(시점) 수량_배수공1" xfId="116"/>
    <cellStyle name="_도곡1교 교대(시점) 수량_배수공15" xfId="117"/>
    <cellStyle name="_도곡1교 교대(시점) 수량_배수공2" xfId="118"/>
    <cellStyle name="_도곡1교 교대(시점) 수량_배수관공" xfId="119"/>
    <cellStyle name="_도곡1교 교대(시점) 수량_본선포장공" xfId="120"/>
    <cellStyle name="_도곡1교 교대(시점) 수량_부대공수량" xfId="121"/>
    <cellStyle name="_도곡1교 교대(시점) 수량_부대공수량(사평5지구)" xfId="122"/>
    <cellStyle name="_도곡1교 교대(시점) 수량_부대공수량(중방6지구)" xfId="123"/>
    <cellStyle name="_도곡1교 교대(시점) 수량_수량산출서" xfId="124"/>
    <cellStyle name="_도곡1교 교대(시점) 수량_수량산출서-" xfId="125"/>
    <cellStyle name="_도곡1교 교대(시점) 수량_암거공(6X3)" xfId="126"/>
    <cellStyle name="_도곡1교 교대(시점) 수량_암거공(6X3)_배수공" xfId="127"/>
    <cellStyle name="_도곡1교 교대(시점) 수량_암거공(6X3)_배수공1" xfId="128"/>
    <cellStyle name="_도곡1교 교대(시점) 수량_암거공(6X3)_암거공(감천)" xfId="129"/>
    <cellStyle name="_도곡1교 교대(시점) 수량_암거공(감천)" xfId="130"/>
    <cellStyle name="_도곡1교 교대(시점) 수량_종배수관" xfId="131"/>
    <cellStyle name="_도곡1교 교대(시점) 수량_지장가옥깨기" xfId="132"/>
    <cellStyle name="_도곡1교 교대(시점) 수량_지장가옥깨기_교차로포장공" xfId="133"/>
    <cellStyle name="_도곡1교 교대(시점) 수량_지장가옥깨기_능강2도로" xfId="134"/>
    <cellStyle name="_도곡1교 교대(시점) 수량_지장가옥깨기_면적처리(확폭,진입로)" xfId="135"/>
    <cellStyle name="_도곡1교 교대(시점) 수량_지장가옥깨기_배수공" xfId="136"/>
    <cellStyle name="_도곡1교 교대(시점) 수량_지장가옥깨기_배수공1" xfId="137"/>
    <cellStyle name="_도곡1교 교대(시점) 수량_지장가옥깨기_배수공15" xfId="138"/>
    <cellStyle name="_도곡1교 교대(시점) 수량_지장가옥깨기_배수공2" xfId="139"/>
    <cellStyle name="_도곡1교 교대(시점) 수량_지장가옥깨기_본선포장공" xfId="140"/>
    <cellStyle name="_도곡1교 교대(시점) 수량_지장가옥깨기_암거공(감천)" xfId="141"/>
    <cellStyle name="_도곡1교 교대(시점) 수량_지장가옥깨기_포장총집계" xfId="142"/>
    <cellStyle name="_도곡1교 교대(시점) 수량_최종수로암거" xfId="143"/>
    <cellStyle name="_도곡1교 교대(시점) 수량_최종수로암거_최종수로암거" xfId="144"/>
    <cellStyle name="_도곡1교 교대(시점) 수량_측구공" xfId="145"/>
    <cellStyle name="_도곡1교 교대(시점) 수량_측구공_배수공" xfId="146"/>
    <cellStyle name="_도곡1교 교대(시점) 수량_측구공_배수공(박달터널)" xfId="147"/>
    <cellStyle name="_도곡1교 교대(시점) 수량_측구공_배수공1" xfId="148"/>
    <cellStyle name="_도곡1교 교대(시점) 수량_측구공_배수공15" xfId="149"/>
    <cellStyle name="_도곡1교 교대(시점) 수량_측구공_배수공2" xfId="150"/>
    <cellStyle name="_도곡1교 교대(시점) 수량_측구공_암거공(감천)" xfId="151"/>
    <cellStyle name="_도곡1교 교대(시점) 수량_토공(성산-두릉)" xfId="152"/>
    <cellStyle name="_도곡1교 교대(시점) 수량_토공(성산-두릉)_교차로포장공" xfId="153"/>
    <cellStyle name="_도곡1교 교대(시점) 수량_토공(성산-두릉)_능강2도로" xfId="154"/>
    <cellStyle name="_도곡1교 교대(시점) 수량_토공(성산-두릉)_면적처리(확폭,진입로)" xfId="155"/>
    <cellStyle name="_도곡1교 교대(시점) 수량_토공(성산-두릉)_배수공" xfId="156"/>
    <cellStyle name="_도곡1교 교대(시점) 수량_토공(성산-두릉)_배수공1" xfId="157"/>
    <cellStyle name="_도곡1교 교대(시점) 수량_토공(성산-두릉)_배수공15" xfId="158"/>
    <cellStyle name="_도곡1교 교대(시점) 수량_토공(성산-두릉)_배수공2" xfId="159"/>
    <cellStyle name="_도곡1교 교대(시점) 수량_토공(성산-두릉)_본선포장공" xfId="160"/>
    <cellStyle name="_도곡1교 교대(시점) 수량_토공(성산-두릉)_암거공(감천)" xfId="161"/>
    <cellStyle name="_도곡1교 교대(시점) 수량_토공(성산-두릉)_포장총집계" xfId="162"/>
    <cellStyle name="_도곡1교 교대(시점) 수량_포장총집계" xfId="163"/>
    <cellStyle name="_도곡1교 하부공 수량" xfId="164"/>
    <cellStyle name="_도곡1교 하부공 수량_02-배수공" xfId="165"/>
    <cellStyle name="_도곡1교 하부공 수량_02-배수공_02배수공(신봉동)" xfId="166"/>
    <cellStyle name="_도곡1교 하부공 수량_02-배수공_02우수공(천주교)" xfId="167"/>
    <cellStyle name="_도곡1교 하부공 수량_02-배수공_02우수공1(천주교)" xfId="168"/>
    <cellStyle name="_도곡1교 하부공 수량_02-배수공_03오수공(천주교)" xfId="169"/>
    <cellStyle name="_도곡1교 하부공 수량_02-배수공_04포장공(신봉동)" xfId="170"/>
    <cellStyle name="_도곡1교 하부공 수량_1공구토공" xfId="171"/>
    <cellStyle name="_도곡1교 하부공 수량_2-V형측구" xfId="172"/>
    <cellStyle name="_도곡1교 하부공 수량_2-V형측구_02-V형측구" xfId="173"/>
    <cellStyle name="_도곡1교 하부공 수량_2-V형측구_4-U형측구" xfId="174"/>
    <cellStyle name="_도곡1교 하부공 수량_Book2" xfId="175"/>
    <cellStyle name="_도곡1교 하부공 수량_교차로포장공" xfId="176"/>
    <cellStyle name="_도곡1교 하부공 수량_능강2도로" xfId="177"/>
    <cellStyle name="_도곡1교 하부공 수량_면적처리(확폭,진입로)" xfId="178"/>
    <cellStyle name="_도곡1교 하부공 수량_배수공" xfId="179"/>
    <cellStyle name="_도곡1교 하부공 수량_배수공(박달터널)" xfId="180"/>
    <cellStyle name="_도곡1교 하부공 수량_배수공1" xfId="181"/>
    <cellStyle name="_도곡1교 하부공 수량_배수공15" xfId="182"/>
    <cellStyle name="_도곡1교 하부공 수량_배수공2" xfId="183"/>
    <cellStyle name="_도곡1교 하부공 수량_배수관공" xfId="184"/>
    <cellStyle name="_도곡1교 하부공 수량_본선포장공" xfId="185"/>
    <cellStyle name="_도곡1교 하부공 수량_부대공수량" xfId="186"/>
    <cellStyle name="_도곡1교 하부공 수량_부대공수량(사평5지구)" xfId="187"/>
    <cellStyle name="_도곡1교 하부공 수량_부대공수량(중방6지구)" xfId="188"/>
    <cellStyle name="_도곡1교 하부공 수량_수량산출서" xfId="189"/>
    <cellStyle name="_도곡1교 하부공 수량_수량산출서-" xfId="190"/>
    <cellStyle name="_도곡1교 하부공 수량_암거공(6X3)" xfId="191"/>
    <cellStyle name="_도곡1교 하부공 수량_암거공(6X3)_배수공" xfId="192"/>
    <cellStyle name="_도곡1교 하부공 수량_암거공(6X3)_배수공1" xfId="193"/>
    <cellStyle name="_도곡1교 하부공 수량_암거공(6X3)_암거공(감천)" xfId="194"/>
    <cellStyle name="_도곡1교 하부공 수량_암거공(감천)" xfId="195"/>
    <cellStyle name="_도곡1교 하부공 수량_종배수관" xfId="196"/>
    <cellStyle name="_도곡1교 하부공 수량_지장가옥깨기" xfId="197"/>
    <cellStyle name="_도곡1교 하부공 수량_지장가옥깨기_교차로포장공" xfId="198"/>
    <cellStyle name="_도곡1교 하부공 수량_지장가옥깨기_능강2도로" xfId="199"/>
    <cellStyle name="_도곡1교 하부공 수량_지장가옥깨기_면적처리(확폭,진입로)" xfId="200"/>
    <cellStyle name="_도곡1교 하부공 수량_지장가옥깨기_배수공" xfId="201"/>
    <cellStyle name="_도곡1교 하부공 수량_지장가옥깨기_배수공1" xfId="202"/>
    <cellStyle name="_도곡1교 하부공 수량_지장가옥깨기_배수공15" xfId="203"/>
    <cellStyle name="_도곡1교 하부공 수량_지장가옥깨기_배수공2" xfId="204"/>
    <cellStyle name="_도곡1교 하부공 수량_지장가옥깨기_본선포장공" xfId="205"/>
    <cellStyle name="_도곡1교 하부공 수량_지장가옥깨기_암거공(감천)" xfId="206"/>
    <cellStyle name="_도곡1교 하부공 수량_지장가옥깨기_포장총집계" xfId="207"/>
    <cellStyle name="_도곡1교 하부공 수량_최종수로암거" xfId="208"/>
    <cellStyle name="_도곡1교 하부공 수량_최종수로암거_최종수로암거" xfId="209"/>
    <cellStyle name="_도곡1교 하부공 수량_측구공" xfId="210"/>
    <cellStyle name="_도곡1교 하부공 수량_측구공_배수공" xfId="211"/>
    <cellStyle name="_도곡1교 하부공 수량_측구공_배수공(박달터널)" xfId="212"/>
    <cellStyle name="_도곡1교 하부공 수량_측구공_배수공1" xfId="213"/>
    <cellStyle name="_도곡1교 하부공 수량_측구공_배수공15" xfId="214"/>
    <cellStyle name="_도곡1교 하부공 수량_측구공_배수공2" xfId="215"/>
    <cellStyle name="_도곡1교 하부공 수량_측구공_암거공(감천)" xfId="216"/>
    <cellStyle name="_도곡1교 하부공 수량_토공(성산-두릉)" xfId="217"/>
    <cellStyle name="_도곡1교 하부공 수량_토공(성산-두릉)_교차로포장공" xfId="218"/>
    <cellStyle name="_도곡1교 하부공 수량_토공(성산-두릉)_능강2도로" xfId="219"/>
    <cellStyle name="_도곡1교 하부공 수량_토공(성산-두릉)_면적처리(확폭,진입로)" xfId="220"/>
    <cellStyle name="_도곡1교 하부공 수량_토공(성산-두릉)_배수공" xfId="221"/>
    <cellStyle name="_도곡1교 하부공 수량_토공(성산-두릉)_배수공1" xfId="222"/>
    <cellStyle name="_도곡1교 하부공 수량_토공(성산-두릉)_배수공15" xfId="223"/>
    <cellStyle name="_도곡1교 하부공 수량_토공(성산-두릉)_배수공2" xfId="224"/>
    <cellStyle name="_도곡1교 하부공 수량_토공(성산-두릉)_본선포장공" xfId="225"/>
    <cellStyle name="_도곡1교 하부공 수량_토공(성산-두릉)_암거공(감천)" xfId="226"/>
    <cellStyle name="_도곡1교 하부공 수량_토공(성산-두릉)_포장총집계" xfId="227"/>
    <cellStyle name="_도곡1교 하부공 수량_포장총집계" xfId="228"/>
    <cellStyle name="_도곡2교 교대 수량" xfId="229"/>
    <cellStyle name="_도곡2교 교대 수량_02-배수공" xfId="230"/>
    <cellStyle name="_도곡2교 교대 수량_02-배수공_02배수공(신봉동)" xfId="231"/>
    <cellStyle name="_도곡2교 교대 수량_02-배수공_02우수공(천주교)" xfId="232"/>
    <cellStyle name="_도곡2교 교대 수량_02-배수공_02우수공1(천주교)" xfId="233"/>
    <cellStyle name="_도곡2교 교대 수량_02-배수공_03오수공(천주교)" xfId="234"/>
    <cellStyle name="_도곡2교 교대 수량_02-배수공_04포장공(신봉동)" xfId="235"/>
    <cellStyle name="_도곡2교 교대 수량_1공구토공" xfId="236"/>
    <cellStyle name="_도곡2교 교대 수량_2-V형측구" xfId="237"/>
    <cellStyle name="_도곡2교 교대 수량_2-V형측구_02-V형측구" xfId="238"/>
    <cellStyle name="_도곡2교 교대 수량_2-V형측구_4-U형측구" xfId="239"/>
    <cellStyle name="_도곡2교 교대 수량_Book2" xfId="240"/>
    <cellStyle name="_도곡2교 교대 수량_교차로포장공" xfId="241"/>
    <cellStyle name="_도곡2교 교대 수량_능강2도로" xfId="242"/>
    <cellStyle name="_도곡2교 교대 수량_면적처리(확폭,진입로)" xfId="243"/>
    <cellStyle name="_도곡2교 교대 수량_배수공" xfId="244"/>
    <cellStyle name="_도곡2교 교대 수량_배수공(박달터널)" xfId="245"/>
    <cellStyle name="_도곡2교 교대 수량_배수공1" xfId="246"/>
    <cellStyle name="_도곡2교 교대 수량_배수공15" xfId="247"/>
    <cellStyle name="_도곡2교 교대 수량_배수공2" xfId="248"/>
    <cellStyle name="_도곡2교 교대 수량_배수관공" xfId="249"/>
    <cellStyle name="_도곡2교 교대 수량_본선포장공" xfId="250"/>
    <cellStyle name="_도곡2교 교대 수량_부대공수량" xfId="251"/>
    <cellStyle name="_도곡2교 교대 수량_부대공수량(사평5지구)" xfId="252"/>
    <cellStyle name="_도곡2교 교대 수량_부대공수량(중방6지구)" xfId="253"/>
    <cellStyle name="_도곡2교 교대 수량_수량산출서" xfId="254"/>
    <cellStyle name="_도곡2교 교대 수량_수량산출서-" xfId="255"/>
    <cellStyle name="_도곡2교 교대 수량_암거공(6X3)" xfId="256"/>
    <cellStyle name="_도곡2교 교대 수량_암거공(6X3)_배수공" xfId="257"/>
    <cellStyle name="_도곡2교 교대 수량_암거공(6X3)_배수공1" xfId="258"/>
    <cellStyle name="_도곡2교 교대 수량_암거공(6X3)_암거공(감천)" xfId="259"/>
    <cellStyle name="_도곡2교 교대 수량_암거공(감천)" xfId="260"/>
    <cellStyle name="_도곡2교 교대 수량_종배수관" xfId="261"/>
    <cellStyle name="_도곡2교 교대 수량_지장가옥깨기" xfId="262"/>
    <cellStyle name="_도곡2교 교대 수량_지장가옥깨기_교차로포장공" xfId="263"/>
    <cellStyle name="_도곡2교 교대 수량_지장가옥깨기_능강2도로" xfId="264"/>
    <cellStyle name="_도곡2교 교대 수량_지장가옥깨기_면적처리(확폭,진입로)" xfId="265"/>
    <cellStyle name="_도곡2교 교대 수량_지장가옥깨기_배수공" xfId="266"/>
    <cellStyle name="_도곡2교 교대 수량_지장가옥깨기_배수공1" xfId="267"/>
    <cellStyle name="_도곡2교 교대 수량_지장가옥깨기_배수공15" xfId="268"/>
    <cellStyle name="_도곡2교 교대 수량_지장가옥깨기_배수공2" xfId="269"/>
    <cellStyle name="_도곡2교 교대 수량_지장가옥깨기_본선포장공" xfId="270"/>
    <cellStyle name="_도곡2교 교대 수량_지장가옥깨기_암거공(감천)" xfId="271"/>
    <cellStyle name="_도곡2교 교대 수량_지장가옥깨기_포장총집계" xfId="272"/>
    <cellStyle name="_도곡2교 교대 수량_최종수로암거" xfId="273"/>
    <cellStyle name="_도곡2교 교대 수량_최종수로암거_최종수로암거" xfId="274"/>
    <cellStyle name="_도곡2교 교대 수량_측구공" xfId="275"/>
    <cellStyle name="_도곡2교 교대 수량_측구공_배수공" xfId="276"/>
    <cellStyle name="_도곡2교 교대 수량_측구공_배수공(박달터널)" xfId="277"/>
    <cellStyle name="_도곡2교 교대 수량_측구공_배수공1" xfId="278"/>
    <cellStyle name="_도곡2교 교대 수량_측구공_배수공15" xfId="279"/>
    <cellStyle name="_도곡2교 교대 수량_측구공_배수공2" xfId="280"/>
    <cellStyle name="_도곡2교 교대 수량_측구공_암거공(감천)" xfId="281"/>
    <cellStyle name="_도곡2교 교대 수량_토공(성산-두릉)" xfId="282"/>
    <cellStyle name="_도곡2교 교대 수량_토공(성산-두릉)_교차로포장공" xfId="283"/>
    <cellStyle name="_도곡2교 교대 수량_토공(성산-두릉)_능강2도로" xfId="284"/>
    <cellStyle name="_도곡2교 교대 수량_토공(성산-두릉)_면적처리(확폭,진입로)" xfId="285"/>
    <cellStyle name="_도곡2교 교대 수량_토공(성산-두릉)_배수공" xfId="286"/>
    <cellStyle name="_도곡2교 교대 수량_토공(성산-두릉)_배수공1" xfId="287"/>
    <cellStyle name="_도곡2교 교대 수량_토공(성산-두릉)_배수공15" xfId="288"/>
    <cellStyle name="_도곡2교 교대 수량_토공(성산-두릉)_배수공2" xfId="289"/>
    <cellStyle name="_도곡2교 교대 수량_토공(성산-두릉)_본선포장공" xfId="290"/>
    <cellStyle name="_도곡2교 교대 수량_토공(성산-두릉)_암거공(감천)" xfId="291"/>
    <cellStyle name="_도곡2교 교대 수량_토공(성산-두릉)_포장총집계" xfId="292"/>
    <cellStyle name="_도곡2교 교대 수량_포장총집계" xfId="293"/>
    <cellStyle name="_도곡2교 교대(종점) 수량" xfId="294"/>
    <cellStyle name="_도곡2교 교대(종점) 수량_02-배수공" xfId="295"/>
    <cellStyle name="_도곡2교 교대(종점) 수량_02-배수공_02배수공(신봉동)" xfId="296"/>
    <cellStyle name="_도곡2교 교대(종점) 수량_02-배수공_02우수공(천주교)" xfId="297"/>
    <cellStyle name="_도곡2교 교대(종점) 수량_02-배수공_02우수공1(천주교)" xfId="298"/>
    <cellStyle name="_도곡2교 교대(종점) 수량_02-배수공_03오수공(천주교)" xfId="299"/>
    <cellStyle name="_도곡2교 교대(종점) 수량_02-배수공_04포장공(신봉동)" xfId="300"/>
    <cellStyle name="_도곡2교 교대(종점) 수량_1공구토공" xfId="301"/>
    <cellStyle name="_도곡2교 교대(종점) 수량_2-V형측구" xfId="302"/>
    <cellStyle name="_도곡2교 교대(종점) 수량_2-V형측구_02-V형측구" xfId="303"/>
    <cellStyle name="_도곡2교 교대(종점) 수량_2-V형측구_4-U형측구" xfId="304"/>
    <cellStyle name="_도곡2교 교대(종점) 수량_Book2" xfId="305"/>
    <cellStyle name="_도곡2교 교대(종점) 수량_교차로포장공" xfId="306"/>
    <cellStyle name="_도곡2교 교대(종점) 수량_능강2도로" xfId="307"/>
    <cellStyle name="_도곡2교 교대(종점) 수량_면적처리(확폭,진입로)" xfId="308"/>
    <cellStyle name="_도곡2교 교대(종점) 수량_배수공" xfId="309"/>
    <cellStyle name="_도곡2교 교대(종점) 수량_배수공(박달터널)" xfId="310"/>
    <cellStyle name="_도곡2교 교대(종점) 수량_배수공1" xfId="311"/>
    <cellStyle name="_도곡2교 교대(종점) 수량_배수공15" xfId="312"/>
    <cellStyle name="_도곡2교 교대(종점) 수량_배수공2" xfId="313"/>
    <cellStyle name="_도곡2교 교대(종점) 수량_배수관공" xfId="314"/>
    <cellStyle name="_도곡2교 교대(종점) 수량_본선포장공" xfId="315"/>
    <cellStyle name="_도곡2교 교대(종점) 수량_부대공수량" xfId="316"/>
    <cellStyle name="_도곡2교 교대(종점) 수량_부대공수량(사평5지구)" xfId="317"/>
    <cellStyle name="_도곡2교 교대(종점) 수량_부대공수량(중방6지구)" xfId="318"/>
    <cellStyle name="_도곡2교 교대(종점) 수량_수량산출서" xfId="319"/>
    <cellStyle name="_도곡2교 교대(종점) 수량_수량산출서-" xfId="320"/>
    <cellStyle name="_도곡2교 교대(종점) 수량_암거공(6X3)" xfId="321"/>
    <cellStyle name="_도곡2교 교대(종점) 수량_암거공(6X3)_배수공" xfId="322"/>
    <cellStyle name="_도곡2교 교대(종점) 수량_암거공(6X3)_배수공1" xfId="323"/>
    <cellStyle name="_도곡2교 교대(종점) 수량_암거공(6X3)_암거공(감천)" xfId="324"/>
    <cellStyle name="_도곡2교 교대(종점) 수량_암거공(감천)" xfId="325"/>
    <cellStyle name="_도곡2교 교대(종점) 수량_종배수관" xfId="326"/>
    <cellStyle name="_도곡2교 교대(종점) 수량_지장가옥깨기" xfId="327"/>
    <cellStyle name="_도곡2교 교대(종점) 수량_지장가옥깨기_교차로포장공" xfId="328"/>
    <cellStyle name="_도곡2교 교대(종점) 수량_지장가옥깨기_능강2도로" xfId="329"/>
    <cellStyle name="_도곡2교 교대(종점) 수량_지장가옥깨기_면적처리(확폭,진입로)" xfId="330"/>
    <cellStyle name="_도곡2교 교대(종점) 수량_지장가옥깨기_배수공" xfId="331"/>
    <cellStyle name="_도곡2교 교대(종점) 수량_지장가옥깨기_배수공1" xfId="332"/>
    <cellStyle name="_도곡2교 교대(종점) 수량_지장가옥깨기_배수공15" xfId="333"/>
    <cellStyle name="_도곡2교 교대(종점) 수량_지장가옥깨기_배수공2" xfId="334"/>
    <cellStyle name="_도곡2교 교대(종점) 수량_지장가옥깨기_본선포장공" xfId="335"/>
    <cellStyle name="_도곡2교 교대(종점) 수량_지장가옥깨기_암거공(감천)" xfId="336"/>
    <cellStyle name="_도곡2교 교대(종점) 수량_지장가옥깨기_포장총집계" xfId="337"/>
    <cellStyle name="_도곡2교 교대(종점) 수량_최종수로암거" xfId="338"/>
    <cellStyle name="_도곡2교 교대(종점) 수량_최종수로암거_최종수로암거" xfId="339"/>
    <cellStyle name="_도곡2교 교대(종점) 수량_측구공" xfId="340"/>
    <cellStyle name="_도곡2교 교대(종점) 수량_측구공_배수공" xfId="341"/>
    <cellStyle name="_도곡2교 교대(종점) 수량_측구공_배수공(박달터널)" xfId="342"/>
    <cellStyle name="_도곡2교 교대(종점) 수량_측구공_배수공1" xfId="343"/>
    <cellStyle name="_도곡2교 교대(종점) 수량_측구공_배수공15" xfId="344"/>
    <cellStyle name="_도곡2교 교대(종점) 수량_측구공_배수공2" xfId="345"/>
    <cellStyle name="_도곡2교 교대(종점) 수량_측구공_암거공(감천)" xfId="346"/>
    <cellStyle name="_도곡2교 교대(종점) 수량_토공(성산-두릉)" xfId="347"/>
    <cellStyle name="_도곡2교 교대(종점) 수량_토공(성산-두릉)_교차로포장공" xfId="348"/>
    <cellStyle name="_도곡2교 교대(종점) 수량_토공(성산-두릉)_능강2도로" xfId="349"/>
    <cellStyle name="_도곡2교 교대(종점) 수량_토공(성산-두릉)_면적처리(확폭,진입로)" xfId="350"/>
    <cellStyle name="_도곡2교 교대(종점) 수량_토공(성산-두릉)_배수공" xfId="351"/>
    <cellStyle name="_도곡2교 교대(종점) 수량_토공(성산-두릉)_배수공1" xfId="352"/>
    <cellStyle name="_도곡2교 교대(종점) 수량_토공(성산-두릉)_배수공15" xfId="353"/>
    <cellStyle name="_도곡2교 교대(종점) 수량_토공(성산-두릉)_배수공2" xfId="354"/>
    <cellStyle name="_도곡2교 교대(종점) 수량_토공(성산-두릉)_본선포장공" xfId="355"/>
    <cellStyle name="_도곡2교 교대(종점) 수량_토공(성산-두릉)_암거공(감천)" xfId="356"/>
    <cellStyle name="_도곡2교 교대(종점) 수량_토공(성산-두릉)_포장총집계" xfId="357"/>
    <cellStyle name="_도곡2교 교대(종점) 수량_포장총집계" xfId="358"/>
    <cellStyle name="_도곡3교 교대 수량" xfId="359"/>
    <cellStyle name="_도곡3교 교대 수량_02-배수공" xfId="360"/>
    <cellStyle name="_도곡3교 교대 수량_02-배수공_02배수공(신봉동)" xfId="361"/>
    <cellStyle name="_도곡3교 교대 수량_02-배수공_02우수공(천주교)" xfId="362"/>
    <cellStyle name="_도곡3교 교대 수량_02-배수공_02우수공1(천주교)" xfId="363"/>
    <cellStyle name="_도곡3교 교대 수량_02-배수공_03오수공(천주교)" xfId="364"/>
    <cellStyle name="_도곡3교 교대 수량_02-배수공_04포장공(신봉동)" xfId="365"/>
    <cellStyle name="_도곡3교 교대 수량_1공구토공" xfId="366"/>
    <cellStyle name="_도곡3교 교대 수량_2-V형측구" xfId="367"/>
    <cellStyle name="_도곡3교 교대 수량_2-V형측구_02-V형측구" xfId="368"/>
    <cellStyle name="_도곡3교 교대 수량_2-V형측구_4-U형측구" xfId="369"/>
    <cellStyle name="_도곡3교 교대 수량_Book2" xfId="370"/>
    <cellStyle name="_도곡3교 교대 수량_교차로포장공" xfId="371"/>
    <cellStyle name="_도곡3교 교대 수량_능강2도로" xfId="372"/>
    <cellStyle name="_도곡3교 교대 수량_면적처리(확폭,진입로)" xfId="373"/>
    <cellStyle name="_도곡3교 교대 수량_배수공" xfId="374"/>
    <cellStyle name="_도곡3교 교대 수량_배수공(박달터널)" xfId="375"/>
    <cellStyle name="_도곡3교 교대 수량_배수공1" xfId="376"/>
    <cellStyle name="_도곡3교 교대 수량_배수공15" xfId="377"/>
    <cellStyle name="_도곡3교 교대 수량_배수공2" xfId="378"/>
    <cellStyle name="_도곡3교 교대 수량_배수관공" xfId="379"/>
    <cellStyle name="_도곡3교 교대 수량_본선포장공" xfId="380"/>
    <cellStyle name="_도곡3교 교대 수량_부대공수량" xfId="381"/>
    <cellStyle name="_도곡3교 교대 수량_부대공수량(사평5지구)" xfId="382"/>
    <cellStyle name="_도곡3교 교대 수량_부대공수량(중방6지구)" xfId="383"/>
    <cellStyle name="_도곡3교 교대 수량_수량산출서" xfId="384"/>
    <cellStyle name="_도곡3교 교대 수량_수량산출서-" xfId="385"/>
    <cellStyle name="_도곡3교 교대 수량_암거공(6X3)" xfId="386"/>
    <cellStyle name="_도곡3교 교대 수량_암거공(6X3)_배수공" xfId="387"/>
    <cellStyle name="_도곡3교 교대 수량_암거공(6X3)_배수공1" xfId="388"/>
    <cellStyle name="_도곡3교 교대 수량_암거공(6X3)_암거공(감천)" xfId="389"/>
    <cellStyle name="_도곡3교 교대 수량_암거공(감천)" xfId="390"/>
    <cellStyle name="_도곡3교 교대 수량_종배수관" xfId="391"/>
    <cellStyle name="_도곡3교 교대 수량_지장가옥깨기" xfId="392"/>
    <cellStyle name="_도곡3교 교대 수량_지장가옥깨기_교차로포장공" xfId="393"/>
    <cellStyle name="_도곡3교 교대 수량_지장가옥깨기_능강2도로" xfId="394"/>
    <cellStyle name="_도곡3교 교대 수량_지장가옥깨기_면적처리(확폭,진입로)" xfId="395"/>
    <cellStyle name="_도곡3교 교대 수량_지장가옥깨기_배수공" xfId="396"/>
    <cellStyle name="_도곡3교 교대 수량_지장가옥깨기_배수공1" xfId="397"/>
    <cellStyle name="_도곡3교 교대 수량_지장가옥깨기_배수공15" xfId="398"/>
    <cellStyle name="_도곡3교 교대 수량_지장가옥깨기_배수공2" xfId="399"/>
    <cellStyle name="_도곡3교 교대 수량_지장가옥깨기_본선포장공" xfId="400"/>
    <cellStyle name="_도곡3교 교대 수량_지장가옥깨기_암거공(감천)" xfId="401"/>
    <cellStyle name="_도곡3교 교대 수량_지장가옥깨기_포장총집계" xfId="402"/>
    <cellStyle name="_도곡3교 교대 수량_최종수로암거" xfId="403"/>
    <cellStyle name="_도곡3교 교대 수량_최종수로암거_최종수로암거" xfId="404"/>
    <cellStyle name="_도곡3교 교대 수량_측구공" xfId="405"/>
    <cellStyle name="_도곡3교 교대 수량_측구공_배수공" xfId="406"/>
    <cellStyle name="_도곡3교 교대 수량_측구공_배수공(박달터널)" xfId="407"/>
    <cellStyle name="_도곡3교 교대 수량_측구공_배수공1" xfId="408"/>
    <cellStyle name="_도곡3교 교대 수량_측구공_배수공15" xfId="409"/>
    <cellStyle name="_도곡3교 교대 수량_측구공_배수공2" xfId="410"/>
    <cellStyle name="_도곡3교 교대 수량_측구공_암거공(감천)" xfId="411"/>
    <cellStyle name="_도곡3교 교대 수량_토공(성산-두릉)" xfId="412"/>
    <cellStyle name="_도곡3교 교대 수량_토공(성산-두릉)_교차로포장공" xfId="413"/>
    <cellStyle name="_도곡3교 교대 수량_토공(성산-두릉)_능강2도로" xfId="414"/>
    <cellStyle name="_도곡3교 교대 수량_토공(성산-두릉)_면적처리(확폭,진입로)" xfId="415"/>
    <cellStyle name="_도곡3교 교대 수량_토공(성산-두릉)_배수공" xfId="416"/>
    <cellStyle name="_도곡3교 교대 수량_토공(성산-두릉)_배수공1" xfId="417"/>
    <cellStyle name="_도곡3교 교대 수량_토공(성산-두릉)_배수공15" xfId="418"/>
    <cellStyle name="_도곡3교 교대 수량_토공(성산-두릉)_배수공2" xfId="419"/>
    <cellStyle name="_도곡3교 교대 수량_토공(성산-두릉)_본선포장공" xfId="420"/>
    <cellStyle name="_도곡3교 교대 수량_토공(성산-두릉)_암거공(감천)" xfId="421"/>
    <cellStyle name="_도곡3교 교대 수량_토공(성산-두릉)_포장총집계" xfId="422"/>
    <cellStyle name="_도곡3교 교대 수량_포장총집계" xfId="423"/>
    <cellStyle name="_도곡4교 하부공 수량" xfId="424"/>
    <cellStyle name="_도곡4교 하부공 수량_02-배수공" xfId="425"/>
    <cellStyle name="_도곡4교 하부공 수량_02-배수공_02배수공(신봉동)" xfId="426"/>
    <cellStyle name="_도곡4교 하부공 수량_02-배수공_02우수공(천주교)" xfId="427"/>
    <cellStyle name="_도곡4교 하부공 수량_02-배수공_02우수공1(천주교)" xfId="428"/>
    <cellStyle name="_도곡4교 하부공 수량_02-배수공_03오수공(천주교)" xfId="429"/>
    <cellStyle name="_도곡4교 하부공 수량_02-배수공_04포장공(신봉동)" xfId="430"/>
    <cellStyle name="_도곡4교 하부공 수량_1공구토공" xfId="431"/>
    <cellStyle name="_도곡4교 하부공 수량_2-V형측구" xfId="432"/>
    <cellStyle name="_도곡4교 하부공 수량_2-V형측구_02-V형측구" xfId="433"/>
    <cellStyle name="_도곡4교 하부공 수량_2-V형측구_4-U형측구" xfId="434"/>
    <cellStyle name="_도곡4교 하부공 수량_Book2" xfId="435"/>
    <cellStyle name="_도곡4교 하부공 수량_교차로포장공" xfId="436"/>
    <cellStyle name="_도곡4교 하부공 수량_능강2도로" xfId="437"/>
    <cellStyle name="_도곡4교 하부공 수량_면적처리(확폭,진입로)" xfId="438"/>
    <cellStyle name="_도곡4교 하부공 수량_배수공" xfId="439"/>
    <cellStyle name="_도곡4교 하부공 수량_배수공(박달터널)" xfId="440"/>
    <cellStyle name="_도곡4교 하부공 수량_배수공1" xfId="441"/>
    <cellStyle name="_도곡4교 하부공 수량_배수공15" xfId="442"/>
    <cellStyle name="_도곡4교 하부공 수량_배수공2" xfId="443"/>
    <cellStyle name="_도곡4교 하부공 수량_배수관공" xfId="444"/>
    <cellStyle name="_도곡4교 하부공 수량_본선포장공" xfId="445"/>
    <cellStyle name="_도곡4교 하부공 수량_부대공수량" xfId="446"/>
    <cellStyle name="_도곡4교 하부공 수량_부대공수량(사평5지구)" xfId="447"/>
    <cellStyle name="_도곡4교 하부공 수량_부대공수량(중방6지구)" xfId="448"/>
    <cellStyle name="_도곡4교 하부공 수량_수량산출서" xfId="449"/>
    <cellStyle name="_도곡4교 하부공 수량_수량산출서-" xfId="450"/>
    <cellStyle name="_도곡4교 하부공 수량_암거공(6X3)" xfId="451"/>
    <cellStyle name="_도곡4교 하부공 수량_암거공(6X3)_배수공" xfId="452"/>
    <cellStyle name="_도곡4교 하부공 수량_암거공(6X3)_배수공1" xfId="453"/>
    <cellStyle name="_도곡4교 하부공 수량_암거공(6X3)_암거공(감천)" xfId="454"/>
    <cellStyle name="_도곡4교 하부공 수량_암거공(감천)" xfId="455"/>
    <cellStyle name="_도곡4교 하부공 수량_종배수관" xfId="456"/>
    <cellStyle name="_도곡4교 하부공 수량_지장가옥깨기" xfId="457"/>
    <cellStyle name="_도곡4교 하부공 수량_지장가옥깨기_교차로포장공" xfId="458"/>
    <cellStyle name="_도곡4교 하부공 수량_지장가옥깨기_능강2도로" xfId="459"/>
    <cellStyle name="_도곡4교 하부공 수량_지장가옥깨기_면적처리(확폭,진입로)" xfId="460"/>
    <cellStyle name="_도곡4교 하부공 수량_지장가옥깨기_배수공" xfId="461"/>
    <cellStyle name="_도곡4교 하부공 수량_지장가옥깨기_배수공1" xfId="462"/>
    <cellStyle name="_도곡4교 하부공 수량_지장가옥깨기_배수공15" xfId="463"/>
    <cellStyle name="_도곡4교 하부공 수량_지장가옥깨기_배수공2" xfId="464"/>
    <cellStyle name="_도곡4교 하부공 수량_지장가옥깨기_본선포장공" xfId="465"/>
    <cellStyle name="_도곡4교 하부공 수량_지장가옥깨기_암거공(감천)" xfId="466"/>
    <cellStyle name="_도곡4교 하부공 수량_지장가옥깨기_포장총집계" xfId="467"/>
    <cellStyle name="_도곡4교 하부공 수량_최종수로암거" xfId="468"/>
    <cellStyle name="_도곡4교 하부공 수량_최종수로암거_최종수로암거" xfId="469"/>
    <cellStyle name="_도곡4교 하부공 수량_측구공" xfId="470"/>
    <cellStyle name="_도곡4교 하부공 수량_측구공_배수공" xfId="471"/>
    <cellStyle name="_도곡4교 하부공 수량_측구공_배수공(박달터널)" xfId="472"/>
    <cellStyle name="_도곡4교 하부공 수량_측구공_배수공1" xfId="473"/>
    <cellStyle name="_도곡4교 하부공 수량_측구공_배수공15" xfId="474"/>
    <cellStyle name="_도곡4교 하부공 수량_측구공_배수공2" xfId="475"/>
    <cellStyle name="_도곡4교 하부공 수량_측구공_암거공(감천)" xfId="476"/>
    <cellStyle name="_도곡4교 하부공 수량_토공(성산-두릉)" xfId="477"/>
    <cellStyle name="_도곡4교 하부공 수량_토공(성산-두릉)_교차로포장공" xfId="478"/>
    <cellStyle name="_도곡4교 하부공 수량_토공(성산-두릉)_능강2도로" xfId="479"/>
    <cellStyle name="_도곡4교 하부공 수량_토공(성산-두릉)_면적처리(확폭,진입로)" xfId="480"/>
    <cellStyle name="_도곡4교 하부공 수량_토공(성산-두릉)_배수공" xfId="481"/>
    <cellStyle name="_도곡4교 하부공 수량_토공(성산-두릉)_배수공1" xfId="482"/>
    <cellStyle name="_도곡4교 하부공 수량_토공(성산-두릉)_배수공15" xfId="483"/>
    <cellStyle name="_도곡4교 하부공 수량_토공(성산-두릉)_배수공2" xfId="484"/>
    <cellStyle name="_도곡4교 하부공 수량_토공(성산-두릉)_본선포장공" xfId="485"/>
    <cellStyle name="_도곡4교 하부공 수량_토공(성산-두릉)_암거공(감천)" xfId="486"/>
    <cellStyle name="_도곡4교 하부공 수량_토공(성산-두릉)_포장총집계" xfId="487"/>
    <cellStyle name="_도곡4교 하부공 수량_포장총집계" xfId="488"/>
    <cellStyle name="_도곡교 교대 수량" xfId="489"/>
    <cellStyle name="_도곡교 교대 수량_02-배수공" xfId="490"/>
    <cellStyle name="_도곡교 교대 수량_02-배수공_02배수공(신봉동)" xfId="491"/>
    <cellStyle name="_도곡교 교대 수량_02-배수공_02우수공(천주교)" xfId="492"/>
    <cellStyle name="_도곡교 교대 수량_02-배수공_02우수공1(천주교)" xfId="493"/>
    <cellStyle name="_도곡교 교대 수량_02-배수공_03오수공(천주교)" xfId="494"/>
    <cellStyle name="_도곡교 교대 수량_02-배수공_04포장공(신봉동)" xfId="495"/>
    <cellStyle name="_도곡교 교대 수량_1공구토공" xfId="496"/>
    <cellStyle name="_도곡교 교대 수량_2-V형측구" xfId="497"/>
    <cellStyle name="_도곡교 교대 수량_2-V형측구_02-V형측구" xfId="498"/>
    <cellStyle name="_도곡교 교대 수량_2-V형측구_4-U형측구" xfId="499"/>
    <cellStyle name="_도곡교 교대 수량_Book2" xfId="500"/>
    <cellStyle name="_도곡교 교대 수량_교차로포장공" xfId="501"/>
    <cellStyle name="_도곡교 교대 수량_능강2도로" xfId="502"/>
    <cellStyle name="_도곡교 교대 수량_면적처리(확폭,진입로)" xfId="503"/>
    <cellStyle name="_도곡교 교대 수량_배수공" xfId="504"/>
    <cellStyle name="_도곡교 교대 수량_배수공(박달터널)" xfId="505"/>
    <cellStyle name="_도곡교 교대 수량_배수공1" xfId="506"/>
    <cellStyle name="_도곡교 교대 수량_배수공15" xfId="507"/>
    <cellStyle name="_도곡교 교대 수량_배수공2" xfId="508"/>
    <cellStyle name="_도곡교 교대 수량_배수관공" xfId="509"/>
    <cellStyle name="_도곡교 교대 수량_본선포장공" xfId="510"/>
    <cellStyle name="_도곡교 교대 수량_부대공수량" xfId="511"/>
    <cellStyle name="_도곡교 교대 수량_부대공수량(사평5지구)" xfId="512"/>
    <cellStyle name="_도곡교 교대 수량_부대공수량(중방6지구)" xfId="513"/>
    <cellStyle name="_도곡교 교대 수량_수량산출서" xfId="514"/>
    <cellStyle name="_도곡교 교대 수량_수량산출서-" xfId="515"/>
    <cellStyle name="_도곡교 교대 수량_암거공(6X3)" xfId="516"/>
    <cellStyle name="_도곡교 교대 수량_암거공(6X3)_배수공" xfId="517"/>
    <cellStyle name="_도곡교 교대 수량_암거공(6X3)_배수공1" xfId="518"/>
    <cellStyle name="_도곡교 교대 수량_암거공(6X3)_암거공(감천)" xfId="519"/>
    <cellStyle name="_도곡교 교대 수량_암거공(감천)" xfId="520"/>
    <cellStyle name="_도곡교 교대 수량_종배수관" xfId="521"/>
    <cellStyle name="_도곡교 교대 수량_지장가옥깨기" xfId="522"/>
    <cellStyle name="_도곡교 교대 수량_지장가옥깨기_교차로포장공" xfId="523"/>
    <cellStyle name="_도곡교 교대 수량_지장가옥깨기_능강2도로" xfId="524"/>
    <cellStyle name="_도곡교 교대 수량_지장가옥깨기_면적처리(확폭,진입로)" xfId="525"/>
    <cellStyle name="_도곡교 교대 수량_지장가옥깨기_배수공" xfId="526"/>
    <cellStyle name="_도곡교 교대 수량_지장가옥깨기_배수공1" xfId="527"/>
    <cellStyle name="_도곡교 교대 수량_지장가옥깨기_배수공15" xfId="528"/>
    <cellStyle name="_도곡교 교대 수량_지장가옥깨기_배수공2" xfId="529"/>
    <cellStyle name="_도곡교 교대 수량_지장가옥깨기_본선포장공" xfId="530"/>
    <cellStyle name="_도곡교 교대 수량_지장가옥깨기_암거공(감천)" xfId="531"/>
    <cellStyle name="_도곡교 교대 수량_지장가옥깨기_포장총집계" xfId="532"/>
    <cellStyle name="_도곡교 교대 수량_최종수로암거" xfId="533"/>
    <cellStyle name="_도곡교 교대 수량_최종수로암거_최종수로암거" xfId="534"/>
    <cellStyle name="_도곡교 교대 수량_측구공" xfId="535"/>
    <cellStyle name="_도곡교 교대 수량_측구공_배수공" xfId="536"/>
    <cellStyle name="_도곡교 교대 수량_측구공_배수공(박달터널)" xfId="537"/>
    <cellStyle name="_도곡교 교대 수량_측구공_배수공1" xfId="538"/>
    <cellStyle name="_도곡교 교대 수량_측구공_배수공15" xfId="539"/>
    <cellStyle name="_도곡교 교대 수량_측구공_배수공2" xfId="540"/>
    <cellStyle name="_도곡교 교대 수량_측구공_암거공(감천)" xfId="541"/>
    <cellStyle name="_도곡교 교대 수량_토공(성산-두릉)" xfId="542"/>
    <cellStyle name="_도곡교 교대 수량_토공(성산-두릉)_교차로포장공" xfId="543"/>
    <cellStyle name="_도곡교 교대 수량_토공(성산-두릉)_능강2도로" xfId="544"/>
    <cellStyle name="_도곡교 교대 수량_토공(성산-두릉)_면적처리(확폭,진입로)" xfId="545"/>
    <cellStyle name="_도곡교 교대 수량_토공(성산-두릉)_배수공" xfId="546"/>
    <cellStyle name="_도곡교 교대 수량_토공(성산-두릉)_배수공1" xfId="547"/>
    <cellStyle name="_도곡교 교대 수량_토공(성산-두릉)_배수공15" xfId="548"/>
    <cellStyle name="_도곡교 교대 수량_토공(성산-두릉)_배수공2" xfId="549"/>
    <cellStyle name="_도곡교 교대 수량_토공(성산-두릉)_본선포장공" xfId="550"/>
    <cellStyle name="_도곡교 교대 수량_토공(성산-두릉)_암거공(감천)" xfId="551"/>
    <cellStyle name="_도곡교 교대 수량_토공(성산-두릉)_포장총집계" xfId="552"/>
    <cellStyle name="_도곡교 교대 수량_포장총집계" xfId="553"/>
    <cellStyle name="_면적처리(확폭,진입로)" xfId="554"/>
    <cellStyle name="_무당수수량" xfId="555"/>
    <cellStyle name="_배수공" xfId="556"/>
    <cellStyle name="_배수공(박달터널)" xfId="557"/>
    <cellStyle name="_배수공1" xfId="558"/>
    <cellStyle name="_배수공15" xfId="559"/>
    <cellStyle name="_배수공2" xfId="560"/>
    <cellStyle name="_배수관공" xfId="561"/>
    <cellStyle name="_별첨(계획서및실적서양식)" xfId="562"/>
    <cellStyle name="_별첨(계획서및실적서양식)_1" xfId="563"/>
    <cellStyle name="_본선포장공" xfId="564"/>
    <cellStyle name="_부대공" xfId="565"/>
    <cellStyle name="_부대공수량" xfId="566"/>
    <cellStyle name="_부대공수량(사평5지구)" xfId="567"/>
    <cellStyle name="_부대공수량(중방6지구)" xfId="568"/>
    <cellStyle name="_수량산출서" xfId="569"/>
    <cellStyle name="_수량산출서-" xfId="570"/>
    <cellStyle name="_암거공(6X3)" xfId="571"/>
    <cellStyle name="_암거공(6X3)_배수공" xfId="572"/>
    <cellStyle name="_암거공(6X3)_배수공1" xfId="573"/>
    <cellStyle name="_암거공(6X3)_암거공(감천)" xfId="574"/>
    <cellStyle name="_암거공(감천)" xfId="575"/>
    <cellStyle name="_양식" xfId="576"/>
    <cellStyle name="_양식_1" xfId="577"/>
    <cellStyle name="_양식_2" xfId="578"/>
    <cellStyle name="_유첨3(서식)" xfId="579"/>
    <cellStyle name="_유첨3(서식)_1" xfId="580"/>
    <cellStyle name="_종배수관" xfId="581"/>
    <cellStyle name="_지장가옥깨기" xfId="582"/>
    <cellStyle name="_지장가옥깨기_교차로포장공" xfId="583"/>
    <cellStyle name="_지장가옥깨기_능강2도로" xfId="584"/>
    <cellStyle name="_지장가옥깨기_면적처리(확폭,진입로)" xfId="585"/>
    <cellStyle name="_지장가옥깨기_배수공" xfId="586"/>
    <cellStyle name="_지장가옥깨기_배수공1" xfId="587"/>
    <cellStyle name="_지장가옥깨기_배수공15" xfId="588"/>
    <cellStyle name="_지장가옥깨기_배수공2" xfId="589"/>
    <cellStyle name="_지장가옥깨기_본선포장공" xfId="590"/>
    <cellStyle name="_지장가옥깨기_암거공(감천)" xfId="591"/>
    <cellStyle name="_지장가옥깨기_포장총집계" xfId="592"/>
    <cellStyle name="_지정과제1분기실적(확정990408)" xfId="593"/>
    <cellStyle name="_지정과제1분기실적(확정990408)_1" xfId="594"/>
    <cellStyle name="_지정과제2차심의list" xfId="595"/>
    <cellStyle name="_지정과제2차심의list_1" xfId="596"/>
    <cellStyle name="_지정과제2차심의list_2" xfId="597"/>
    <cellStyle name="_지정과제2차심의결과" xfId="598"/>
    <cellStyle name="_지정과제2차심의결과(금액조정후최종)" xfId="599"/>
    <cellStyle name="_지정과제2차심의결과(금액조정후최종)_1" xfId="600"/>
    <cellStyle name="_지정과제2차심의결과(금액조정후최종)_1_경영개선실적보고(전주공장)" xfId="601"/>
    <cellStyle name="_지정과제2차심의결과(금액조정후최종)_1_별첨1_2" xfId="602"/>
    <cellStyle name="_지정과제2차심의결과(금액조정후최종)_1_제안과제집계표(공장전체)" xfId="603"/>
    <cellStyle name="_지정과제2차심의결과(금액조정후최종)_경영개선실적보고(전주공장)" xfId="604"/>
    <cellStyle name="_지정과제2차심의결과(금액조정후최종)_별첨1_2" xfId="605"/>
    <cellStyle name="_지정과제2차심의결과(금액조정후최종)_제안과제집계표(공장전체)" xfId="606"/>
    <cellStyle name="_지정과제2차심의결과_1" xfId="607"/>
    <cellStyle name="_집중관리(981231)" xfId="608"/>
    <cellStyle name="_집중관리(981231)_1" xfId="609"/>
    <cellStyle name="_집중관리(지정과제및 양식)" xfId="610"/>
    <cellStyle name="_집중관리(지정과제및 양식)_1" xfId="611"/>
    <cellStyle name="_최종수로암거" xfId="612"/>
    <cellStyle name="_최종수로암거_최종수로암거" xfId="613"/>
    <cellStyle name="_측구공" xfId="614"/>
    <cellStyle name="_측구공_배수공" xfId="615"/>
    <cellStyle name="_측구공_배수공(박달터널)" xfId="616"/>
    <cellStyle name="_측구공_배수공1" xfId="617"/>
    <cellStyle name="_측구공_배수공15" xfId="618"/>
    <cellStyle name="_측구공_배수공2" xfId="619"/>
    <cellStyle name="_측구공_암거공(감천)" xfId="620"/>
    <cellStyle name="_토공(성산-두릉)" xfId="621"/>
    <cellStyle name="_토공(성산-두릉)_교차로포장공" xfId="622"/>
    <cellStyle name="_토공(성산-두릉)_능강2도로" xfId="623"/>
    <cellStyle name="_토공(성산-두릉)_면적처리(확폭,진입로)" xfId="624"/>
    <cellStyle name="_토공(성산-두릉)_배수공" xfId="625"/>
    <cellStyle name="_토공(성산-두릉)_배수공1" xfId="626"/>
    <cellStyle name="_토공(성산-두릉)_배수공15" xfId="627"/>
    <cellStyle name="_토공(성산-두릉)_배수공2" xfId="628"/>
    <cellStyle name="_토공(성산-두릉)_본선포장공" xfId="629"/>
    <cellStyle name="_토공(성산-두릉)_암거공(감천)" xfId="630"/>
    <cellStyle name="_토공(성산-두릉)_포장총집계" xfId="631"/>
    <cellStyle name="_토공2" xfId="632"/>
    <cellStyle name="_토공2_02-배수공" xfId="633"/>
    <cellStyle name="_토공2_02-배수공_02배수공(신봉동)" xfId="634"/>
    <cellStyle name="_토공2_02-배수공_02우수공(천주교)" xfId="635"/>
    <cellStyle name="_토공2_02-배수공_02우수공1(천주교)" xfId="636"/>
    <cellStyle name="_토공2_02-배수공_03오수공(천주교)" xfId="637"/>
    <cellStyle name="_토공2_02-배수공_04포장공(신봉동)" xfId="638"/>
    <cellStyle name="_토공2_2-V형측구" xfId="639"/>
    <cellStyle name="_토공2_2-V형측구_02-V형측구" xfId="640"/>
    <cellStyle name="_토공2_2-V형측구_4-U형측구" xfId="641"/>
    <cellStyle name="_포장총집계" xfId="642"/>
    <cellStyle name="_호안공" xfId="643"/>
    <cellStyle name="0.0" xfId="644"/>
    <cellStyle name="0.00" xfId="645"/>
    <cellStyle name="2)" xfId="646"/>
    <cellStyle name="20% - Accent1" xfId="647"/>
    <cellStyle name="20% - Accent1 2" xfId="648"/>
    <cellStyle name="20% - Accent2" xfId="649"/>
    <cellStyle name="20% - Accent2 2" xfId="650"/>
    <cellStyle name="20% - Accent3" xfId="651"/>
    <cellStyle name="20% - Accent3 2" xfId="652"/>
    <cellStyle name="20% - Accent4" xfId="653"/>
    <cellStyle name="20% - Accent4 2" xfId="654"/>
    <cellStyle name="20% - Accent5" xfId="655"/>
    <cellStyle name="20% - Accent5 2" xfId="656"/>
    <cellStyle name="20% - Accent6" xfId="657"/>
    <cellStyle name="20% - Accent6 2" xfId="658"/>
    <cellStyle name="40% - Accent1" xfId="659"/>
    <cellStyle name="40% - Accent1 2" xfId="660"/>
    <cellStyle name="40% - Accent2" xfId="661"/>
    <cellStyle name="40% - Accent2 2" xfId="662"/>
    <cellStyle name="40% - Accent3" xfId="663"/>
    <cellStyle name="40% - Accent3 2" xfId="664"/>
    <cellStyle name="40% - Accent4" xfId="665"/>
    <cellStyle name="40% - Accent4 2" xfId="666"/>
    <cellStyle name="40% - Accent5" xfId="667"/>
    <cellStyle name="40% - Accent5 2" xfId="668"/>
    <cellStyle name="40% - Accent6" xfId="669"/>
    <cellStyle name="40% - Accent6 2" xfId="670"/>
    <cellStyle name="60" xfId="671"/>
    <cellStyle name="60% - Accent1" xfId="672"/>
    <cellStyle name="60% - Accent2" xfId="673"/>
    <cellStyle name="60% - Accent3" xfId="674"/>
    <cellStyle name="60% - Accent4" xfId="675"/>
    <cellStyle name="60% - Accent5" xfId="676"/>
    <cellStyle name="60% - Accent6" xfId="677"/>
    <cellStyle name="Accent1" xfId="678"/>
    <cellStyle name="Accent1 - 20%" xfId="679"/>
    <cellStyle name="Accent1 - 40%" xfId="680"/>
    <cellStyle name="Accent1 - 60%" xfId="681"/>
    <cellStyle name="Accent1_(불광6) 토공-1단지_0115c" xfId="682"/>
    <cellStyle name="Accent2" xfId="683"/>
    <cellStyle name="Accent2 - 20%" xfId="684"/>
    <cellStyle name="Accent2 - 40%" xfId="685"/>
    <cellStyle name="Accent2 - 60%" xfId="686"/>
    <cellStyle name="Accent2_(불광6) 토공-1단지_0115c" xfId="687"/>
    <cellStyle name="Accent3" xfId="688"/>
    <cellStyle name="Accent3 - 20%" xfId="689"/>
    <cellStyle name="Accent3 - 40%" xfId="690"/>
    <cellStyle name="Accent3 - 60%" xfId="691"/>
    <cellStyle name="Accent3_(불광6) 토공-1단지_0115c" xfId="692"/>
    <cellStyle name="Accent4" xfId="693"/>
    <cellStyle name="Accent4 - 20%" xfId="694"/>
    <cellStyle name="Accent4 - 40%" xfId="695"/>
    <cellStyle name="Accent4 - 60%" xfId="696"/>
    <cellStyle name="Accent4_(불광6) 토공-1단지_0115c" xfId="697"/>
    <cellStyle name="Accent5" xfId="698"/>
    <cellStyle name="Accent5 - 20%" xfId="699"/>
    <cellStyle name="Accent5 - 40%" xfId="700"/>
    <cellStyle name="Accent5 - 60%" xfId="701"/>
    <cellStyle name="Accent5_(불광6) 토공-1단지_0115c" xfId="702"/>
    <cellStyle name="Accent6" xfId="703"/>
    <cellStyle name="Accent6 - 20%" xfId="704"/>
    <cellStyle name="Accent6 - 40%" xfId="705"/>
    <cellStyle name="Accent6 - 60%" xfId="706"/>
    <cellStyle name="Accent6_(불광6) 토공-1단지_0115c" xfId="707"/>
    <cellStyle name="AeE­ [0]_ 2ÆAAþº° " xfId="708"/>
    <cellStyle name="ÅëÈ­ [0]_»óºÎ¼ö·®Áý°è " xfId="709"/>
    <cellStyle name="AeE­ [0]_2000¼OER " xfId="710"/>
    <cellStyle name="AeE­_ 2ÆAAþº° " xfId="711"/>
    <cellStyle name="ÅëÈ­_»óºÎ¼ö·®Áý°è " xfId="712"/>
    <cellStyle name="AeE­_2000¼OER " xfId="713"/>
    <cellStyle name="ALIGNMENT" xfId="714"/>
    <cellStyle name="AÞ¸¶ [0]_ 2ÆAAþº° " xfId="715"/>
    <cellStyle name="ÄÞ¸¶ [0]_»óºÎ¼ö·®Áý°è " xfId="716"/>
    <cellStyle name="AÞ¸¶ [0]_2000¼OER " xfId="717"/>
    <cellStyle name="AÞ¸¶_ 2ÆAAþº° " xfId="718"/>
    <cellStyle name="ÄÞ¸¶_»óºÎ¼ö·®Áý°è " xfId="719"/>
    <cellStyle name="AÞ¸¶_2000¼OER " xfId="720"/>
    <cellStyle name="Bad" xfId="721"/>
    <cellStyle name="C￥AØ_ 2ÆAAþº° " xfId="722"/>
    <cellStyle name="Ç¥ÁØ_»óºÎ¼ö·®Áý°è " xfId="723"/>
    <cellStyle name="C￥AØ_2000¼OER " xfId="724"/>
    <cellStyle name="Calc Currency (0)" xfId="725"/>
    <cellStyle name="Calc Currency (0) 2" xfId="726"/>
    <cellStyle name="Calc Currency (0)_(진달래3차)-수량산출" xfId="727"/>
    <cellStyle name="Calculation" xfId="728"/>
    <cellStyle name="category" xfId="729"/>
    <cellStyle name="Check Cell" xfId="730"/>
    <cellStyle name="Comma" xfId="731"/>
    <cellStyle name="Comma [0]" xfId="732"/>
    <cellStyle name="comma zerodec" xfId="733"/>
    <cellStyle name="Comma_ SG&amp;A Bridge " xfId="734"/>
    <cellStyle name="Comma0" xfId="735"/>
    <cellStyle name="Currenby_Cash&amp;DSO Chart" xfId="736"/>
    <cellStyle name="Currency" xfId="737"/>
    <cellStyle name="Currency [0]" xfId="738"/>
    <cellStyle name="Currency_ SG&amp;A Bridge " xfId="739"/>
    <cellStyle name="Currency0" xfId="740"/>
    <cellStyle name="Currency1" xfId="741"/>
    <cellStyle name="Date" xfId="742"/>
    <cellStyle name="Dezimal [0]_Compiling Utility Macros" xfId="743"/>
    <cellStyle name="Dezimal_Compiling Utility Macros" xfId="744"/>
    <cellStyle name="Dollar (zero dec)" xfId="745"/>
    <cellStyle name="Emphasis 1" xfId="746"/>
    <cellStyle name="Emphasis 2" xfId="747"/>
    <cellStyle name="Emphasis 3" xfId="748"/>
    <cellStyle name="Euro" xfId="749"/>
    <cellStyle name="Explanatory Text" xfId="750"/>
    <cellStyle name="F2" xfId="751"/>
    <cellStyle name="F3" xfId="752"/>
    <cellStyle name="F4" xfId="753"/>
    <cellStyle name="F5" xfId="754"/>
    <cellStyle name="F6" xfId="755"/>
    <cellStyle name="F7" xfId="756"/>
    <cellStyle name="F8" xfId="757"/>
    <cellStyle name="Fixed" xfId="758"/>
    <cellStyle name="Good" xfId="759"/>
    <cellStyle name="Grey" xfId="760"/>
    <cellStyle name="HEADER" xfId="761"/>
    <cellStyle name="Header1" xfId="762"/>
    <cellStyle name="Header2" xfId="763"/>
    <cellStyle name="Heading 1" xfId="764"/>
    <cellStyle name="Heading 2" xfId="765"/>
    <cellStyle name="Heading 3" xfId="766"/>
    <cellStyle name="Heading 4" xfId="767"/>
    <cellStyle name="Heading1" xfId="768"/>
    <cellStyle name="Heading2" xfId="769"/>
    <cellStyle name="Input" xfId="770"/>
    <cellStyle name="Input [yellow]" xfId="771"/>
    <cellStyle name="Input_(불광6) 토공-1단지_0115c" xfId="772"/>
    <cellStyle name="Linked Cell" xfId="773"/>
    <cellStyle name="Midtitle" xfId="774"/>
    <cellStyle name="Milliers [0]_Arabian Spec" xfId="775"/>
    <cellStyle name="Milliers_Arabian Spec" xfId="776"/>
    <cellStyle name="Model" xfId="777"/>
    <cellStyle name="Mon?aire [0]_Arabian Spec" xfId="778"/>
    <cellStyle name="Mon?aire_Arabian Spec" xfId="779"/>
    <cellStyle name="Neutral" xfId="780"/>
    <cellStyle name="Normal - Style1" xfId="781"/>
    <cellStyle name="Normal - Style1 2" xfId="782"/>
    <cellStyle name="Normal - Style1_(진달래3차)-수량산출" xfId="783"/>
    <cellStyle name="Normal_ SG&amp;A Bridge" xfId="784"/>
    <cellStyle name="Note" xfId="785"/>
    <cellStyle name="Note 2" xfId="786"/>
    <cellStyle name="oft Excel]_x000d__x000a_Comment=The open=/f lines load custom functions into the Paste Function list._x000d__x000a_Maximized=3_x000d__x000a_AutoFormat=" xfId="787"/>
    <cellStyle name="Output" xfId="788"/>
    <cellStyle name="Percent" xfId="789"/>
    <cellStyle name="Percent [2]" xfId="790"/>
    <cellStyle name="Percent_01,03.포장-일반부,추가부(0628)" xfId="791"/>
    <cellStyle name="Sheet Title" xfId="792"/>
    <cellStyle name="Standard_Anpassen der Amortisation" xfId="793"/>
    <cellStyle name="subhead" xfId="794"/>
    <cellStyle name="testtitle" xfId="795"/>
    <cellStyle name="Title" xfId="796"/>
    <cellStyle name="title [1]" xfId="797"/>
    <cellStyle name="title [2]" xfId="798"/>
    <cellStyle name="Total" xfId="799"/>
    <cellStyle name="UM" xfId="800"/>
    <cellStyle name="W?rung [0]_Compiling Utility Macros" xfId="801"/>
    <cellStyle name="W?rung_Compiling Utility Macros" xfId="802"/>
    <cellStyle name="Warning Text" xfId="803"/>
    <cellStyle name="" xfId="804"/>
    <cellStyle name="감춤" xfId="805"/>
    <cellStyle name="고정소숫점" xfId="806"/>
    <cellStyle name="고정출력1" xfId="807"/>
    <cellStyle name="고정출력2" xfId="808"/>
    <cellStyle name="국종합건설" xfId="809"/>
    <cellStyle name="그림" xfId="810"/>
    <cellStyle name="날짜" xfId="811"/>
    <cellStyle name="내역서" xfId="812"/>
    <cellStyle name="달러" xfId="813"/>
    <cellStyle name="뒤에 오는 하이퍼링크" xfId="814"/>
    <cellStyle name="똿뗦먛귟 [0.00]_PRODUCT DETAIL Q1" xfId="815"/>
    <cellStyle name="똿뗦먛귟_PRODUCT DETAIL Q1" xfId="816"/>
    <cellStyle name="믅됞 [0.00]_PRODUCT DETAIL Q1" xfId="817"/>
    <cellStyle name="믅됞_PRODUCT DETAIL Q1" xfId="818"/>
    <cellStyle name="백분율 [0]" xfId="819"/>
    <cellStyle name="백분율 [2]" xfId="820"/>
    <cellStyle name="뷭?_BOOKSHIP" xfId="821"/>
    <cellStyle name="설계서" xfId="822"/>
    <cellStyle name="소수점1" xfId="823"/>
    <cellStyle name="소숫점0" xfId="824"/>
    <cellStyle name="소숫점3" xfId="825"/>
    <cellStyle name="숫자(R)" xfId="826"/>
    <cellStyle name="스타일 1" xfId="827"/>
    <cellStyle name="스타일 2" xfId="828"/>
    <cellStyle name="스타일 3" xfId="829"/>
    <cellStyle name="스타일 4" xfId="830"/>
    <cellStyle name="스타일 5" xfId="831"/>
    <cellStyle name="스타일 6" xfId="832"/>
    <cellStyle name="스타일 7" xfId="833"/>
    <cellStyle name="스타일 8" xfId="834"/>
    <cellStyle name="스타일 9" xfId="835"/>
    <cellStyle name="안건회계법인" xfId="836"/>
    <cellStyle name="유1" xfId="837"/>
    <cellStyle name="자리수" xfId="838"/>
    <cellStyle name="자리수0" xfId="839"/>
    <cellStyle name="ܸ준" xfId="840"/>
    <cellStyle name="지정되지 않음" xfId="841"/>
    <cellStyle name="콤마 [0]_  종  합  " xfId="842"/>
    <cellStyle name="콤마 [1]" xfId="843"/>
    <cellStyle name="콤마 [2]" xfId="844"/>
    <cellStyle name="콤마(1)" xfId="845"/>
    <cellStyle name="콤마_  종  합  " xfId="846"/>
    <cellStyle name="타이틀" xfId="847"/>
    <cellStyle name="통화 [0㉝〸" xfId="848"/>
    <cellStyle name="퍼센트" xfId="849"/>
    <cellStyle name="표준" xfId="0" builtinId="0"/>
    <cellStyle name="표준 2" xfId="850"/>
    <cellStyle name="표준 2 2" xfId="851"/>
    <cellStyle name="표준 2 2 2" xfId="852"/>
    <cellStyle name="표준 2 2 2 2" xfId="853"/>
    <cellStyle name="표준 2 2 3" xfId="854"/>
    <cellStyle name="표준 2 2 4" xfId="855"/>
    <cellStyle name="표준 2 3" xfId="856"/>
    <cellStyle name="표준 2 4" xfId="857"/>
    <cellStyle name="표준 2_(불광6) 토공-1단지_0115c" xfId="858"/>
    <cellStyle name="표준 3" xfId="859"/>
    <cellStyle name="표준 3 2" xfId="860"/>
    <cellStyle name="표준 4" xfId="861"/>
    <cellStyle name="표준 5" xfId="862"/>
    <cellStyle name="표준_1127@(진달래3차)-수량산출" xfId="863"/>
    <cellStyle name="標準_Akia(F）-8" xfId="864"/>
    <cellStyle name="표준_서강대가시설수량산출서01" xfId="865"/>
    <cellStyle name="표준_표준내역(삼성2004)" xfId="866"/>
    <cellStyle name="합산" xfId="867"/>
    <cellStyle name="화폐기호" xfId="868"/>
    <cellStyle name="화폐기호0" xfId="869"/>
  </cellStyles>
  <dxfs count="1"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3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57150</xdr:rowOff>
        </xdr:from>
        <xdr:to>
          <xdr:col>24</xdr:col>
          <xdr:colOff>476250</xdr:colOff>
          <xdr:row>46</xdr:row>
          <xdr:rowOff>28575</xdr:rowOff>
        </xdr:to>
        <xdr:pic>
          <xdr:nvPicPr>
            <xdr:cNvPr id="68093" name="Picture 5"/>
            <xdr:cNvPicPr>
              <a:picLocks noChangeAspect="1" noChangeArrowheads="1"/>
              <a:extLst>
                <a:ext uri="{84589F7E-364E-4C9E-8A38-B11213B215E9}">
                  <a14:cameraTool cellRange="$AL$5:$AV$41" spid="_x0000_s6810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14325" y="1581150"/>
              <a:ext cx="5753100" cy="64865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70</xdr:row>
      <xdr:rowOff>0</xdr:rowOff>
    </xdr:from>
    <xdr:to>
      <xdr:col>23</xdr:col>
      <xdr:colOff>9525</xdr:colOff>
      <xdr:row>84</xdr:row>
      <xdr:rowOff>85725</xdr:rowOff>
    </xdr:to>
    <xdr:grpSp>
      <xdr:nvGrpSpPr>
        <xdr:cNvPr id="155579" name="그룹 38"/>
        <xdr:cNvGrpSpPr>
          <a:grpSpLocks/>
        </xdr:cNvGrpSpPr>
      </xdr:nvGrpSpPr>
      <xdr:grpSpPr bwMode="auto">
        <a:xfrm>
          <a:off x="1784747" y="12150328"/>
          <a:ext cx="3588544" cy="2502694"/>
          <a:chOff x="1749769" y="16078200"/>
          <a:chExt cx="4031905" cy="2400300"/>
        </a:xfrm>
      </xdr:grpSpPr>
      <xdr:grpSp>
        <xdr:nvGrpSpPr>
          <xdr:cNvPr id="155582" name="그룹 96"/>
          <xdr:cNvGrpSpPr>
            <a:grpSpLocks/>
          </xdr:cNvGrpSpPr>
        </xdr:nvGrpSpPr>
        <xdr:grpSpPr bwMode="auto">
          <a:xfrm>
            <a:off x="1749769" y="16078200"/>
            <a:ext cx="4031905" cy="2400300"/>
            <a:chOff x="1748571" y="16076468"/>
            <a:chExt cx="4014920" cy="2400300"/>
          </a:xfrm>
        </xdr:grpSpPr>
        <xdr:grpSp>
          <xdr:nvGrpSpPr>
            <xdr:cNvPr id="155585" name="그룹 95"/>
            <xdr:cNvGrpSpPr>
              <a:grpSpLocks/>
            </xdr:cNvGrpSpPr>
          </xdr:nvGrpSpPr>
          <xdr:grpSpPr bwMode="auto">
            <a:xfrm>
              <a:off x="2927514" y="16076468"/>
              <a:ext cx="2835977" cy="2400300"/>
              <a:chOff x="2927514" y="16076468"/>
              <a:chExt cx="2835977" cy="2400300"/>
            </a:xfrm>
          </xdr:grpSpPr>
          <xdr:cxnSp macro="">
            <xdr:nvCxnSpPr>
              <xdr:cNvPr id="19" name="직선 연결선 18"/>
              <xdr:cNvCxnSpPr/>
            </xdr:nvCxnSpPr>
            <xdr:spPr bwMode="auto">
              <a:xfrm flipV="1">
                <a:off x="4964711" y="16389151"/>
                <a:ext cx="189185" cy="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0" name="직선 연결선 19"/>
              <xdr:cNvCxnSpPr/>
            </xdr:nvCxnSpPr>
            <xdr:spPr bwMode="auto">
              <a:xfrm flipV="1">
                <a:off x="4964711" y="17345592"/>
                <a:ext cx="189185" cy="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1" name="직선 연결선 20"/>
              <xdr:cNvCxnSpPr/>
            </xdr:nvCxnSpPr>
            <xdr:spPr bwMode="auto">
              <a:xfrm flipV="1">
                <a:off x="4954201" y="17676668"/>
                <a:ext cx="199695" cy="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" name="직선 화살표 연결선 21"/>
              <xdr:cNvCxnSpPr/>
            </xdr:nvCxnSpPr>
            <xdr:spPr bwMode="auto">
              <a:xfrm rot="16200000" flipH="1">
                <a:off x="4904276" y="17511130"/>
                <a:ext cx="331076" cy="0"/>
              </a:xfrm>
              <a:prstGeom prst="straightConnector1">
                <a:avLst/>
              </a:prstGeom>
              <a:ln>
                <a:solidFill>
                  <a:schemeClr val="tx1"/>
                </a:solidFill>
                <a:headEnd type="triangle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3" name="직선 화살표 연결선 22"/>
              <xdr:cNvCxnSpPr/>
            </xdr:nvCxnSpPr>
            <xdr:spPr bwMode="auto">
              <a:xfrm rot="5400000">
                <a:off x="4591593" y="16867371"/>
                <a:ext cx="956441" cy="0"/>
              </a:xfrm>
              <a:prstGeom prst="straightConnector1">
                <a:avLst/>
              </a:prstGeom>
              <a:ln>
                <a:solidFill>
                  <a:schemeClr val="tx1"/>
                </a:solidFill>
                <a:headEnd type="triangle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4" name="직선 연결선 23"/>
              <xdr:cNvCxnSpPr/>
            </xdr:nvCxnSpPr>
            <xdr:spPr bwMode="auto">
              <a:xfrm flipV="1">
                <a:off x="5563796" y="16076468"/>
                <a:ext cx="199695" cy="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5" name="직선 연결선 24"/>
              <xdr:cNvCxnSpPr/>
            </xdr:nvCxnSpPr>
            <xdr:spPr bwMode="auto">
              <a:xfrm flipV="1">
                <a:off x="5563796" y="17676668"/>
                <a:ext cx="199695" cy="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6" name="직선 화살표 연결선 25"/>
              <xdr:cNvCxnSpPr/>
            </xdr:nvCxnSpPr>
            <xdr:spPr bwMode="auto">
              <a:xfrm rot="5400000">
                <a:off x="4868799" y="16876568"/>
                <a:ext cx="1600200" cy="0"/>
              </a:xfrm>
              <a:prstGeom prst="straightConnector1">
                <a:avLst/>
              </a:prstGeom>
              <a:ln>
                <a:solidFill>
                  <a:schemeClr val="tx1"/>
                </a:solidFill>
                <a:headEnd type="triangle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7" name="TextBox 26"/>
              <xdr:cNvSpPr txBox="1"/>
            </xdr:nvSpPr>
            <xdr:spPr bwMode="auto">
              <a:xfrm>
                <a:off x="4817567" y="17428361"/>
                <a:ext cx="189185" cy="174734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lIns="0" tIns="0" rIns="0" bIns="0" rtlCol="0" anchor="ctr" anchorCtr="0"/>
              <a:lstStyle/>
              <a:p>
                <a:pPr algn="ctr"/>
                <a:r>
                  <a:rPr lang="en-US" altLang="ko-KR" sz="1400"/>
                  <a:t>h</a:t>
                </a:r>
                <a:endParaRPr lang="ko-KR" altLang="en-US" sz="1400"/>
              </a:p>
            </xdr:txBody>
          </xdr:sp>
          <xdr:sp macro="" textlink="">
            <xdr:nvSpPr>
              <xdr:cNvPr id="28" name="TextBox 27"/>
              <xdr:cNvSpPr txBox="1"/>
            </xdr:nvSpPr>
            <xdr:spPr bwMode="auto">
              <a:xfrm>
                <a:off x="4786036" y="16784602"/>
                <a:ext cx="262757" cy="165538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lIns="0" tIns="0" rIns="0" bIns="0" rtlCol="0" anchor="ctr" anchorCtr="0"/>
              <a:lstStyle/>
              <a:p>
                <a:pPr algn="ctr"/>
                <a:r>
                  <a:rPr lang="en-US" altLang="ko-KR" sz="1400"/>
                  <a:t>D2</a:t>
                </a:r>
                <a:endParaRPr lang="ko-KR" altLang="en-US" sz="1400"/>
              </a:p>
            </xdr:txBody>
          </xdr:sp>
          <xdr:sp macro="" textlink="">
            <xdr:nvSpPr>
              <xdr:cNvPr id="29" name="TextBox 28"/>
              <xdr:cNvSpPr txBox="1"/>
            </xdr:nvSpPr>
            <xdr:spPr bwMode="auto">
              <a:xfrm>
                <a:off x="5385122" y="16784602"/>
                <a:ext cx="262757" cy="165538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lIns="0" tIns="0" rIns="0" bIns="0" rtlCol="0" anchor="ctr" anchorCtr="0"/>
              <a:lstStyle/>
              <a:p>
                <a:pPr algn="ctr"/>
                <a:r>
                  <a:rPr lang="en-US" altLang="ko-KR" sz="1400"/>
                  <a:t>D1</a:t>
                </a:r>
                <a:endParaRPr lang="ko-KR" altLang="en-US" sz="1400"/>
              </a:p>
            </xdr:txBody>
          </xdr:sp>
          <xdr:cxnSp macro="">
            <xdr:nvCxnSpPr>
              <xdr:cNvPr id="30" name="직선 연결선 29"/>
              <xdr:cNvCxnSpPr/>
            </xdr:nvCxnSpPr>
            <xdr:spPr bwMode="auto">
              <a:xfrm rot="16200000" flipH="1">
                <a:off x="3258107" y="18076061"/>
                <a:ext cx="165538" cy="1051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1" name="직선 연결선 30"/>
              <xdr:cNvCxnSpPr/>
            </xdr:nvCxnSpPr>
            <xdr:spPr bwMode="auto">
              <a:xfrm rot="16200000" flipH="1">
                <a:off x="3668007" y="18076061"/>
                <a:ext cx="165538" cy="1051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2" name="직선 화살표 연결선 31"/>
              <xdr:cNvCxnSpPr/>
            </xdr:nvCxnSpPr>
            <xdr:spPr bwMode="auto">
              <a:xfrm rot="10800000">
                <a:off x="3335620" y="18072120"/>
                <a:ext cx="409900" cy="0"/>
              </a:xfrm>
              <a:prstGeom prst="straightConnector1">
                <a:avLst/>
              </a:prstGeom>
              <a:ln>
                <a:solidFill>
                  <a:schemeClr val="tx1"/>
                </a:solidFill>
                <a:headEnd type="triangle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3" name="직선 연결선 32"/>
              <xdr:cNvCxnSpPr/>
            </xdr:nvCxnSpPr>
            <xdr:spPr bwMode="auto">
              <a:xfrm rot="16200000" flipH="1">
                <a:off x="2858059" y="18398598"/>
                <a:ext cx="156341" cy="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4" name="직선 연결선 33"/>
              <xdr:cNvCxnSpPr/>
            </xdr:nvCxnSpPr>
            <xdr:spPr bwMode="auto">
              <a:xfrm rot="16200000" flipH="1">
                <a:off x="4476639" y="18398598"/>
                <a:ext cx="156341" cy="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5" name="직선 화살표 연결선 34"/>
              <xdr:cNvCxnSpPr/>
            </xdr:nvCxnSpPr>
            <xdr:spPr bwMode="auto">
              <a:xfrm rot="10800000">
                <a:off x="2925720" y="18384802"/>
                <a:ext cx="1629091" cy="0"/>
              </a:xfrm>
              <a:prstGeom prst="straightConnector1">
                <a:avLst/>
              </a:prstGeom>
              <a:ln>
                <a:solidFill>
                  <a:schemeClr val="tx1"/>
                </a:solidFill>
                <a:headEnd type="triangle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36" name="TextBox 35"/>
              <xdr:cNvSpPr txBox="1"/>
            </xdr:nvSpPr>
            <xdr:spPr bwMode="auto">
              <a:xfrm>
                <a:off x="3398682" y="17860599"/>
                <a:ext cx="294287" cy="174734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lIns="0" tIns="0" rIns="0" bIns="0" rtlCol="0" anchor="ctr" anchorCtr="0"/>
              <a:lstStyle/>
              <a:p>
                <a:pPr algn="ctr"/>
                <a:r>
                  <a:rPr lang="en-US" altLang="ko-KR" sz="1400"/>
                  <a:t>C/4</a:t>
                </a:r>
                <a:endParaRPr lang="ko-KR" altLang="en-US" sz="1400"/>
              </a:p>
            </xdr:txBody>
          </xdr:sp>
          <xdr:sp macro="" textlink="">
            <xdr:nvSpPr>
              <xdr:cNvPr id="37" name="TextBox 36"/>
              <xdr:cNvSpPr txBox="1"/>
            </xdr:nvSpPr>
            <xdr:spPr bwMode="auto">
              <a:xfrm>
                <a:off x="3587866" y="18210068"/>
                <a:ext cx="304798" cy="174734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lIns="0" tIns="0" rIns="0" bIns="0" rtlCol="0" anchor="ctr" anchorCtr="0"/>
              <a:lstStyle/>
              <a:p>
                <a:pPr algn="ctr"/>
                <a:r>
                  <a:rPr lang="en-US" altLang="ko-KR" sz="1400"/>
                  <a:t>C</a:t>
                </a:r>
                <a:endParaRPr lang="ko-KR" altLang="en-US" sz="1400"/>
              </a:p>
            </xdr:txBody>
          </xdr:sp>
          <xdr:cxnSp macro="">
            <xdr:nvCxnSpPr>
              <xdr:cNvPr id="38" name="직선 연결선 37"/>
              <xdr:cNvCxnSpPr/>
            </xdr:nvCxnSpPr>
            <xdr:spPr bwMode="auto">
              <a:xfrm flipV="1">
                <a:off x="4722975" y="16131647"/>
                <a:ext cx="199695" cy="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9" name="직선 연결선 38"/>
              <xdr:cNvCxnSpPr/>
            </xdr:nvCxnSpPr>
            <xdr:spPr bwMode="auto">
              <a:xfrm flipV="1">
                <a:off x="4722975" y="16389151"/>
                <a:ext cx="189185" cy="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0" name="직선 화살표 연결선 39"/>
              <xdr:cNvCxnSpPr/>
            </xdr:nvCxnSpPr>
            <xdr:spPr bwMode="auto">
              <a:xfrm rot="16200000" flipH="1">
                <a:off x="4699326" y="16260399"/>
                <a:ext cx="257503" cy="0"/>
              </a:xfrm>
              <a:prstGeom prst="straightConnector1">
                <a:avLst/>
              </a:prstGeom>
              <a:ln>
                <a:solidFill>
                  <a:schemeClr val="tx1"/>
                </a:solidFill>
                <a:headEnd type="triangle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41" name="TextBox 40"/>
              <xdr:cNvSpPr txBox="1"/>
            </xdr:nvSpPr>
            <xdr:spPr bwMode="auto">
              <a:xfrm>
                <a:off x="4575831" y="16196023"/>
                <a:ext cx="178674" cy="165538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lIns="0" tIns="0" rIns="0" bIns="0" rtlCol="0" anchor="ctr" anchorCtr="0"/>
              <a:lstStyle/>
              <a:p>
                <a:pPr algn="ctr"/>
                <a:r>
                  <a:rPr lang="en-US" altLang="ko-KR" sz="1400"/>
                  <a:t>h'</a:t>
                </a:r>
                <a:endParaRPr lang="ko-KR" altLang="en-US" sz="1400"/>
              </a:p>
            </xdr:txBody>
          </xdr:sp>
        </xdr:grpSp>
        <xdr:grpSp>
          <xdr:nvGrpSpPr>
            <xdr:cNvPr id="155586" name="그룹 52"/>
            <xdr:cNvGrpSpPr>
              <a:grpSpLocks/>
            </xdr:cNvGrpSpPr>
          </xdr:nvGrpSpPr>
          <xdr:grpSpPr bwMode="auto">
            <a:xfrm>
              <a:off x="1748571" y="16290260"/>
              <a:ext cx="1975931" cy="1224445"/>
              <a:chOff x="1748571" y="16290260"/>
              <a:chExt cx="1975931" cy="1224445"/>
            </a:xfrm>
          </xdr:grpSpPr>
          <xdr:cxnSp macro="">
            <xdr:nvCxnSpPr>
              <xdr:cNvPr id="16" name="직선 화살표 연결선 15"/>
              <xdr:cNvCxnSpPr/>
            </xdr:nvCxnSpPr>
            <xdr:spPr bwMode="auto">
              <a:xfrm flipV="1">
                <a:off x="2715515" y="16287989"/>
                <a:ext cx="620105" cy="128752"/>
              </a:xfrm>
              <a:prstGeom prst="straightConnector1">
                <a:avLst/>
              </a:prstGeom>
              <a:ln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" name="직선 화살표 연결선 16"/>
              <xdr:cNvCxnSpPr/>
            </xdr:nvCxnSpPr>
            <xdr:spPr bwMode="auto">
              <a:xfrm rot="16200000" flipH="1">
                <a:off x="2672812" y="16459444"/>
                <a:ext cx="1094390" cy="1008985"/>
              </a:xfrm>
              <a:prstGeom prst="straightConnector1">
                <a:avLst/>
              </a:prstGeom>
              <a:ln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8" name="TextBox 17"/>
              <xdr:cNvSpPr txBox="1"/>
            </xdr:nvSpPr>
            <xdr:spPr bwMode="auto">
              <a:xfrm>
                <a:off x="1748571" y="16315579"/>
                <a:ext cx="893372" cy="29429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lIns="0" tIns="0" rIns="0" bIns="0" rtlCol="0" anchor="ctr" anchorCtr="0"/>
              <a:lstStyle/>
              <a:p>
                <a:pPr algn="ctr"/>
                <a:r>
                  <a:rPr lang="en-US" altLang="ko-KR" sz="1400"/>
                  <a:t>L-75x75x6</a:t>
                </a:r>
                <a:endParaRPr lang="ko-KR" altLang="en-US" sz="1400"/>
              </a:p>
            </xdr:txBody>
          </xdr:sp>
        </xdr:grpSp>
        <xdr:grpSp>
          <xdr:nvGrpSpPr>
            <xdr:cNvPr id="155587" name="그룹 51"/>
            <xdr:cNvGrpSpPr>
              <a:grpSpLocks/>
            </xdr:cNvGrpSpPr>
          </xdr:nvGrpSpPr>
          <xdr:grpSpPr bwMode="auto">
            <a:xfrm>
              <a:off x="2728332" y="16076468"/>
              <a:ext cx="2010793" cy="1600200"/>
              <a:chOff x="2728332" y="16076468"/>
              <a:chExt cx="2010793" cy="1600200"/>
            </a:xfrm>
          </xdr:grpSpPr>
          <xdr:sp macro="" textlink="">
            <xdr:nvSpPr>
              <xdr:cNvPr id="9" name="타원 8"/>
              <xdr:cNvSpPr/>
            </xdr:nvSpPr>
            <xdr:spPr bwMode="auto">
              <a:xfrm>
                <a:off x="2726026" y="16076468"/>
                <a:ext cx="2017970" cy="1600200"/>
              </a:xfrm>
              <a:prstGeom prst="ellipse">
                <a:avLst/>
              </a:prstGeom>
              <a:noFill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endParaRPr lang="ko-KR" altLang="en-US"/>
              </a:p>
            </xdr:txBody>
          </xdr:sp>
          <xdr:sp macro="" textlink="">
            <xdr:nvSpPr>
              <xdr:cNvPr id="10" name="타원 9"/>
              <xdr:cNvSpPr/>
            </xdr:nvSpPr>
            <xdr:spPr bwMode="auto">
              <a:xfrm>
                <a:off x="3135926" y="16407544"/>
                <a:ext cx="1198170" cy="938048"/>
              </a:xfrm>
              <a:prstGeom prst="ellipse">
                <a:avLst/>
              </a:prstGeom>
              <a:noFill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endParaRPr lang="ko-KR" altLang="en-US"/>
              </a:p>
            </xdr:txBody>
          </xdr:sp>
          <xdr:cxnSp macro="">
            <xdr:nvCxnSpPr>
              <xdr:cNvPr id="11" name="직선 연결선 10"/>
              <xdr:cNvCxnSpPr/>
            </xdr:nvCxnSpPr>
            <xdr:spPr bwMode="auto">
              <a:xfrm flipV="1">
                <a:off x="2936231" y="17354789"/>
                <a:ext cx="1597559" cy="0"/>
              </a:xfrm>
              <a:prstGeom prst="line">
                <a:avLst/>
              </a:prstGeom>
              <a:ln w="254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" name="직선 연결선 11"/>
              <xdr:cNvCxnSpPr/>
            </xdr:nvCxnSpPr>
            <xdr:spPr bwMode="auto">
              <a:xfrm flipV="1">
                <a:off x="2936231" y="16398347"/>
                <a:ext cx="1597559" cy="0"/>
              </a:xfrm>
              <a:prstGeom prst="line">
                <a:avLst/>
              </a:prstGeom>
              <a:ln w="254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" name="직선 연결선 12"/>
              <xdr:cNvCxnSpPr/>
            </xdr:nvCxnSpPr>
            <xdr:spPr bwMode="auto">
              <a:xfrm rot="5400000">
                <a:off x="3598376" y="17529523"/>
                <a:ext cx="294290" cy="0"/>
              </a:xfrm>
              <a:prstGeom prst="line">
                <a:avLst/>
              </a:prstGeom>
              <a:ln w="254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" name="직선 연결선 13"/>
              <xdr:cNvCxnSpPr/>
            </xdr:nvCxnSpPr>
            <xdr:spPr bwMode="auto">
              <a:xfrm rot="5400000">
                <a:off x="3205555" y="16260399"/>
                <a:ext cx="239110" cy="0"/>
              </a:xfrm>
              <a:prstGeom prst="line">
                <a:avLst/>
              </a:prstGeom>
              <a:ln w="254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" name="직선 연결선 14"/>
              <xdr:cNvCxnSpPr/>
            </xdr:nvCxnSpPr>
            <xdr:spPr bwMode="auto">
              <a:xfrm rot="5400000">
                <a:off x="4025356" y="16260399"/>
                <a:ext cx="239110" cy="0"/>
              </a:xfrm>
              <a:prstGeom prst="line">
                <a:avLst/>
              </a:prstGeom>
              <a:ln w="254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cxnSp macro="">
        <xdr:nvCxnSpPr>
          <xdr:cNvPr id="4" name="직선 연결선 3"/>
          <xdr:cNvCxnSpPr/>
        </xdr:nvCxnSpPr>
        <xdr:spPr bwMode="auto">
          <a:xfrm rot="5400000">
            <a:off x="3274558" y="17305940"/>
            <a:ext cx="137948" cy="0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직선 연결선 4"/>
          <xdr:cNvCxnSpPr/>
        </xdr:nvCxnSpPr>
        <xdr:spPr bwMode="auto">
          <a:xfrm rot="5400000">
            <a:off x="4064804" y="17296744"/>
            <a:ext cx="119555" cy="0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190499</xdr:colOff>
      <xdr:row>121</xdr:row>
      <xdr:rowOff>133350</xdr:rowOff>
    </xdr:from>
    <xdr:to>
      <xdr:col>35</xdr:col>
      <xdr:colOff>228600</xdr:colOff>
      <xdr:row>130</xdr:row>
      <xdr:rowOff>123825</xdr:rowOff>
    </xdr:to>
    <xdr:sp macro="" textlink="">
      <xdr:nvSpPr>
        <xdr:cNvPr id="42" name="정육면체 41"/>
        <xdr:cNvSpPr/>
      </xdr:nvSpPr>
      <xdr:spPr>
        <a:xfrm>
          <a:off x="7858124" y="20859750"/>
          <a:ext cx="1123951" cy="1533525"/>
        </a:xfrm>
        <a:prstGeom prst="cube">
          <a:avLst>
            <a:gd name="adj" fmla="val 5247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ko-KR" altLang="en-US"/>
        </a:p>
      </xdr:txBody>
    </xdr:sp>
    <xdr:clientData/>
  </xdr:twoCellAnchor>
  <xdr:twoCellAnchor>
    <xdr:from>
      <xdr:col>33</xdr:col>
      <xdr:colOff>0</xdr:colOff>
      <xdr:row>126</xdr:row>
      <xdr:rowOff>76201</xdr:rowOff>
    </xdr:from>
    <xdr:to>
      <xdr:col>40</xdr:col>
      <xdr:colOff>247649</xdr:colOff>
      <xdr:row>130</xdr:row>
      <xdr:rowOff>123825</xdr:rowOff>
    </xdr:to>
    <xdr:sp macro="" textlink="">
      <xdr:nvSpPr>
        <xdr:cNvPr id="43" name="정육면체 42"/>
        <xdr:cNvSpPr/>
      </xdr:nvSpPr>
      <xdr:spPr>
        <a:xfrm>
          <a:off x="8391525" y="21659851"/>
          <a:ext cx="2628899" cy="733424"/>
        </a:xfrm>
        <a:prstGeom prst="cube">
          <a:avLst>
            <a:gd name="adj" fmla="val 8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ko-KR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48337;&#51452;\D\111\&#44552;&#44053;\EXCEL\SUCK\HANBIT\3-2\3-2P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hdd4\My%20Documents\PERSONAL\Q-ty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684;&#49849;&#44508;\&#50668;&#47084;&#48516;&#48169;&#51060;&#51445;~\EXCEL\&#45236;&#50669;&#49436;\Compaction\&#52980;&#54169;&#49496;\CGS\CGS(&#47928;&#44257;-&#49324;&#48513;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312;&#44592;&#53468;\D\&#51333;&#49440;&#51060;&#44732;\AHN\&#51453;&#51204;&#47532;%20&#51473;&#50521;&#50500;&#54028;&#53944;\&#50641;&#49472;\&#51453;&#51204;&#47532;&#49688;&#47049;&#49328;&#52636;&#49436;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ame\&#48148;&#53461;%20&#54868;&#47732;\&#49688;&#47049;&#49328;&#52636;_CI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44277;&#50976;\&#51452;&#49464;&#50836;~\&#50684;&#49849;&#44508;&#45824;&#47532;&#45784;\&#48520;&#44305;6&#44396;&#50669;&#51116;&#44060;&#48156;\&#49688;&#47049;&#49328;&#52636;&#49436;\0117@&#48520;&#44305;6-&#49688;&#47049;&#49328;&#52636;&#49436;(&#49688;&#51221;&#48376;)\&#52509;&#51665;&#44228;&#5436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111\&#44552;&#44053;\EXCEL\SUCK\HANBIT\3-2\3-2P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44608;&#45824;&#49457;_&#44277;&#50976;\IN\&#49888;&#45817;&#49688;&#47049;&#52280;&#44256;\&#52509;&#51665;&#44228;&#5436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IVIL\EXCLE\DAT\&#44256;&#50577;&#44288;&#5111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Startup" Target="&#51333;&#49437;/&#47196;&#52972;%20&#46356;&#49828;&#53356;%20(c)/Cad4/c/YOUNGSOO/XLSS/&#49688;&#47049;&#49328;&#52636;/&#46020;&#47196;&#49688;&#47049;/&#54868;&#49692;&#49688;&#47049;/&#51060;&#49901;&#44257;&#51648;&#44396;%20&#49688;&#47049;/&#51060;&#49901;&#44257;&#47532;&#49688;&#47049;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Startup" Target="&#51333;&#49437;/&#47196;&#52972;%20&#46356;&#49828;&#53356;%20(c)/&#49340;&#49457;/&#49556;&#44060;/WINDOWS/&#48148;&#53461;%20&#54868;&#47732;/&#49352;&#54260;&#45908;(&#44053;&#51652;)/&#50689;&#49328;~&#54889;&#47561;(&#54945;&#48176;&#49688;&#44288;)/123/&#51201;&#50857;&#54840;&#5436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48337;&#51452;\D\&#51088;&#47308;&#51665;\&#49688;&#47049;&#49328;&#52636;&#49436;\&#46041;&#48152;&#54252;\EXCEL\SUCK\HANBIT\3-2\3-2P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473;&#49328;&#44368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Startup" Target="&#51333;&#49437;/&#47196;&#52972;%20&#46356;&#49828;&#53356;%20(c)/Ds01/1002/&#51060;&#53448;&#47532;&#50500;/&#51088;&#51204;&#44144;&#46020;&#47196;(&#52509;&#44292;&#48516;)/&#44592;&#53440;/&#51221;&#50976;&#49440;/&#51060;&#53468;&#47532;/&#49688;&#47049;&#51025;&#50857;/&#49688;&#47049;&#51665;&#44228;&#52509;&#44228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Startup" Target="&#51333;&#49437;/&#47196;&#52972;%20&#46356;&#49828;&#53356;%20(c)/&#49340;&#49457;/&#49556;&#44060;/&#51060;&#53468;&#47532;/4&#50900;23&#51068;/&#45909;&#44060;&#52380;%20&#49688;&#47049;/&#52509;&#49688;&#4704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CIVIL\EXCLE\DAT\&#44256;&#50577;&#44288;&#51116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44608;&#48276;&#52384;-SPACE\&#49884;&#44277;&#49324;&#48324;\&#54788;&#45824;&#51204;&#47141;\&#44620;&#52824;\WINDOWS\&#48148;&#53461;%20&#54868;&#47732;\&#51204;&#47928;&#44148;&#49444;&#44277;&#47924;\&#45800;&#44592;&#44277;&#49324;&#45236;&#50669;&#51089;&#4945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4252;&#51109;&#44277;&#49548;&#47196;2-43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Startup" Target="IC&#49688;&#47049;/&#48176;&#49688;&#44288;&#44277;(IC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Startup" Target="&#51333;&#49437;/&#47196;&#52972;%20&#46356;&#49828;&#53356;%20(c)/&#46041;&#54217;3/C/My%20Documents/&#44305;&#50577;&#50724;&#51648;/&#48176;&#49688;&#44277;~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Startup" Target="&#51333;&#49437;/&#47196;&#52972;%20&#46356;&#49828;&#53356;%20(c)/&#49340;&#49457;/&#49556;&#44060;/&#51333;&#52384;/&#45812;&#50577;&#50724;&#51648;/&#49884;&#47785;/&#48176;&#49688;&#44277;~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Startup" Target="&#51333;&#49437;/&#47196;&#52972;%20&#46356;&#49828;&#53356;%20(c)/&#49340;&#49457;/&#49556;&#44060;/&#51060;&#53468;&#47532;/4&#50900;23&#51068;/&#45909;&#44060;&#52380;%20&#49688;&#47049;/&#51089;&#50629;&#54868;&#51068;/&#50756;&#46020;&#44400;(2&#50900;)/&#46041;&#44256;~&#49437;&#54868;&#54252;/&#44592;&#53440;/&#51221;&#50976;&#49440;/&#51060;&#53468;&#47532;/&#49688;&#47049;&#51025;&#50857;/&#49688;&#47049;&#51665;&#44228;&#52509;&#4422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\d\W-EXCEL\&#49688;&#47049;&#49328;&#52636;&#49436;\&#45824;&#44396;&#51652;&#52380;&#49340;&#49457;A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user\Desktop\(&#50500;&#49328;&#49884;)%20&#45824;&#52397;&#44305;&#50669;(&#48176;&#48169;-&#50900;&#49328;)%20&#46020;&#49569;&#49688;&#44288;&#47196;%20&#51060;&#49444;&#44277;&#49324;%20-%20(&#51452;)&#44228;&#47548;&#50644;&#51648;&#45768;&#50612;&#47553;%20,%20&#49688;&#51088;&#50896;&#44277;&#49324;\&#48372;&#45252;%20&#51089;&#50629;\%232-6%20(&#49688;&#47049;)%20A-LINE(N287+00.0~N287+08.0)%20&#50976;&#50517;&#49885;%20D800(D500)%208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48337;&#51452;\D\111\&#49688;&#47049;date\Excel-DATA\EXCEL\SUCK\HANBIT\3-2\3-2P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684;&#49849;&#44508;\&#50668;&#47084;&#48516;&#48169;&#51060;&#51445;~\111\&#44552;&#44053;\EXCEL\SUCK\HANBIT\3-2\3-2P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48337;&#51452;\D\&#44148;&#52629;\&#44148;&#51221;&#44148;&#52629;\&#50689;&#51452;&#44221;&#47452;&#54984;&#47144;&#50896;\&#49688;&#47049;\Excel\EXCEL\SUCK\HANBIT\3-2\3-2P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48337;&#51452;\D\EXCEL\SUCK\HANBIT\3-2\3-2P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11\&#44552;&#44053;\EXCEL\SUCK\HANBIT\3-2\3-2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8120;&#50528;\D\DATA\&#44204;&#51201;&#48372;&#44256;\&#44277;&#54637;&#54876;&#51452;\&#44204;&#51201;&#48372;&#44256;\&#52509;&#44292;&#5436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터파기및재료"/>
      <sheetName val="3-2PS"/>
      <sheetName val="토사(PE)"/>
      <sheetName val="1~9 하중계산"/>
      <sheetName val="토공(우물통,기타) "/>
      <sheetName val="기초공"/>
      <sheetName val="기둥(원형)"/>
      <sheetName val="신당동집계표"/>
      <sheetName val="A1"/>
      <sheetName val="교량하부공"/>
      <sheetName val="내역"/>
      <sheetName val="부대내역"/>
      <sheetName val="단가1"/>
      <sheetName val="집수정(600-700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수"/>
      <sheetName val="오수"/>
      <sheetName val="포장"/>
      <sheetName val="우수철근"/>
      <sheetName val="오수철근"/>
      <sheetName val="총수량 집계표"/>
      <sheetName val="총철근"/>
      <sheetName val="자재집게표 "/>
      <sheetName val="총수량집계표 "/>
      <sheetName val="총철근량집계표"/>
      <sheetName val="이음몰탈"/>
      <sheetName val="옹벽공 수량집계표"/>
      <sheetName val="철근집계표"/>
      <sheetName val="설계조건"/>
      <sheetName val="Sheet2"/>
      <sheetName val="합계금액"/>
      <sheetName val="STBOX"/>
      <sheetName val="터널조도"/>
      <sheetName val="Sheet1 (2)"/>
      <sheetName val="5.전사투자계획종함안"/>
      <sheetName val="옹벽"/>
      <sheetName val="3차설계"/>
      <sheetName val="DATA"/>
      <sheetName val="#REF"/>
      <sheetName val="Sheet1"/>
      <sheetName val="Q-ty-1"/>
      <sheetName val="JUCKEYK"/>
      <sheetName val="내역서적용수량 (지방도893)"/>
      <sheetName val="3BL공동구 수량"/>
      <sheetName val="내역서"/>
      <sheetName val="ABUT수량-A1"/>
      <sheetName val="단가비교표"/>
      <sheetName val="플랜트 설치"/>
      <sheetName val="POOM_MOTO"/>
      <sheetName val="POOM_MOTO2"/>
      <sheetName val="woo(mac)"/>
      <sheetName val="3.바닥판설계"/>
      <sheetName val="노임"/>
      <sheetName val="기둥(원형)"/>
      <sheetName val="태화42 "/>
      <sheetName val="일위"/>
      <sheetName val="수안보-MBR1"/>
      <sheetName val="DATE"/>
      <sheetName val="원형1호맨홀토공수량"/>
      <sheetName val="2-1포천(각세)(외제)"/>
      <sheetName val="하수급견적대비"/>
      <sheetName val="조건표"/>
      <sheetName val="COVER"/>
      <sheetName val="6PILE  (돌출)"/>
      <sheetName val="터파기및재료"/>
      <sheetName val="대공종"/>
      <sheetName val="실행철강하도"/>
      <sheetName val="단면치수"/>
      <sheetName val="집수정(600-700)"/>
      <sheetName val="¿ì¼ö"/>
      <sheetName val="¿À¼ö"/>
      <sheetName val="Æ÷Àå"/>
      <sheetName val="¿ì¼öÃ¶±Ù"/>
      <sheetName val="¿À¼öÃ¶±Ù"/>
      <sheetName val="ÃÑ¼ö·® Áý°èÇ¥"/>
      <sheetName val="ÃÑÃ¶±Ù"/>
      <sheetName val="ÀÚÀçÁý°ÔÇ¥ "/>
      <sheetName val="ÃÑ¼ö·®Áý°èÇ¥ "/>
      <sheetName val="ÃÑÃ¶±Ù·®Áý°èÇ¥"/>
      <sheetName val="ÀÌÀ½¸ôÅ»"/>
      <sheetName val="¿Ëº®°ø ¼ö·®Áý°èÇ¥"/>
      <sheetName val="Ã¶±ÙÁý°èÇ¥"/>
      <sheetName val="종배수관"/>
      <sheetName val="工완성공사율"/>
      <sheetName val="정부노임단가"/>
      <sheetName val="내역"/>
      <sheetName val="과천MAIN"/>
      <sheetName val="JUCK"/>
      <sheetName val="평가데이터"/>
      <sheetName val="우수공"/>
      <sheetName val="LU"/>
      <sheetName val="설비"/>
      <sheetName val="착공내역서"/>
      <sheetName val="보도경계블럭"/>
      <sheetName val="IBASE"/>
      <sheetName val="말뚝기초"/>
      <sheetName val="토공분배표"/>
      <sheetName val="6작업1"/>
      <sheetName val="INPUT"/>
      <sheetName val="주형"/>
      <sheetName val="8. 안정검토"/>
      <sheetName val="Sheet6"/>
      <sheetName val="평당자료"/>
      <sheetName val="H-PILE수량집계"/>
      <sheetName val="영업소실적"/>
      <sheetName val="tggwan(mac)"/>
      <sheetName val="단면검토"/>
      <sheetName val="전체도급"/>
      <sheetName val="인건-측정"/>
      <sheetName val="I一般比"/>
      <sheetName val="우각부보강"/>
      <sheetName val="표지"/>
      <sheetName val="공사진행"/>
      <sheetName val="부대내역"/>
      <sheetName val="실행비교"/>
      <sheetName val="소상 &quot;1&quot;"/>
      <sheetName val="인원"/>
      <sheetName val="결합부검토"/>
      <sheetName val="Macro1"/>
      <sheetName val="PARAMETER"/>
      <sheetName val="LEGEND"/>
      <sheetName val="03하반기내역서"/>
      <sheetName val="04상반기"/>
      <sheetName val="여흥"/>
      <sheetName val="정부노임(2000.상)"/>
      <sheetName val="하도급원가계산총괄표(식재)"/>
      <sheetName val="견적서(대외) (2)"/>
      <sheetName val="준공갑지"/>
      <sheetName val="Project Brief"/>
      <sheetName val="Pier 3"/>
      <sheetName val="L_RPTA05_목록"/>
      <sheetName val="MOTOR"/>
      <sheetName val="기초자료"/>
      <sheetName val="단위중량"/>
      <sheetName val="총수량집계표"/>
      <sheetName val="COPING"/>
      <sheetName val="본체"/>
      <sheetName val="2000년1차"/>
      <sheetName val="입찰안"/>
      <sheetName val="2000전체분"/>
      <sheetName val="첨4"/>
      <sheetName val="지출결의서(1-3)"/>
      <sheetName val="조건"/>
      <sheetName val="중기손료"/>
      <sheetName val="적격"/>
      <sheetName val="미지급명세서"/>
      <sheetName val="경리주보"/>
      <sheetName val="교각계산"/>
      <sheetName val="노원열병합  건축공사기성내역서"/>
      <sheetName val="Y-WORK"/>
      <sheetName val="공사개요"/>
      <sheetName val="맨홀방수수량(변경)"/>
      <sheetName val="날개벽(시점좌측)"/>
      <sheetName val="설"/>
      <sheetName val="날개벽"/>
      <sheetName val="굴착깊이(주배관)"/>
      <sheetName val="오수공수량집계표"/>
      <sheetName val="철근량 검토"/>
      <sheetName val="연결임시"/>
      <sheetName val="가설건물"/>
      <sheetName val="수량산출"/>
      <sheetName val="노임단가"/>
      <sheetName val="건축공사"/>
      <sheetName val="BID"/>
      <sheetName val="을"/>
      <sheetName val="교각1"/>
      <sheetName val="적용단위길이"/>
      <sheetName val="종배수관(신)"/>
      <sheetName val="개발운영비청구"/>
      <sheetName val="0131"/>
      <sheetName val="계단단위수량"/>
      <sheetName val="자압1"/>
      <sheetName val="토목"/>
      <sheetName val="TYPE-1"/>
      <sheetName val="토목품셈"/>
      <sheetName val="산근"/>
      <sheetName val="기둥"/>
      <sheetName val="A공구"/>
      <sheetName val="TYPE-A"/>
      <sheetName val="간지"/>
      <sheetName val="ⴭⴭⴭⴭ"/>
      <sheetName val="1.설계기준"/>
      <sheetName val="통합"/>
      <sheetName val="기별(종합)"/>
      <sheetName val="설계예산서(출력하지마세요)"/>
      <sheetName val="수량"/>
      <sheetName val="현황산출서"/>
      <sheetName val="옹벽기초자료"/>
      <sheetName val="FOOTING단면력"/>
      <sheetName val="Total"/>
      <sheetName val="설계기준"/>
      <sheetName val="표지판단위"/>
      <sheetName val="바닥판"/>
      <sheetName val="총계"/>
      <sheetName val="자압"/>
      <sheetName val="기초공"/>
      <sheetName val="부하(성남)"/>
      <sheetName val="총수량_집계표"/>
      <sheetName val="자재집게표_"/>
      <sheetName val="총수량집계표_"/>
      <sheetName val="옹벽공_수량집계표"/>
      <sheetName val="TYPE-B 평균H"/>
      <sheetName val="경희대"/>
      <sheetName val="1SPAN"/>
      <sheetName val="노무비"/>
      <sheetName val="2000노임기준"/>
      <sheetName val="관경결정"/>
      <sheetName val="전체내역 (2)"/>
      <sheetName val="2"/>
      <sheetName val="수로BOX"/>
      <sheetName val="Stem Footing"/>
      <sheetName val="토적집계"/>
      <sheetName val="3련 BOX"/>
      <sheetName val="품셈TABLE"/>
      <sheetName val="교대토공종점"/>
      <sheetName val="5.모델링"/>
      <sheetName val="수로단위수량"/>
      <sheetName val="견적대비표"/>
      <sheetName val="갑지"/>
      <sheetName val="Piping Design Data"/>
      <sheetName val="조명시설"/>
      <sheetName val="001"/>
      <sheetName val="빌딩 안내"/>
      <sheetName val="일위대가"/>
      <sheetName val="PROCESS"/>
      <sheetName val="공종단가"/>
      <sheetName val="맨홀수량집계"/>
      <sheetName val="단가"/>
      <sheetName val="설계"/>
      <sheetName val="시공계획"/>
      <sheetName val="SELTDATA"/>
      <sheetName val="__MAIN"/>
      <sheetName val="설직재-1"/>
      <sheetName val="제-노임"/>
      <sheetName val="제직재"/>
      <sheetName val="물가시세"/>
      <sheetName val="수량3"/>
      <sheetName val="nys"/>
      <sheetName val="옹벽수량집계표"/>
      <sheetName val="발주서류"/>
      <sheetName val="시험장S자로가로등공사"/>
      <sheetName val="금호산업"/>
      <sheetName val="현금"/>
      <sheetName val="CRUDE RE-bar"/>
      <sheetName val="교각(P1)수량"/>
      <sheetName val="부하계산서"/>
      <sheetName val="토공1차"/>
      <sheetName val="내역표지"/>
      <sheetName val="예정(3)"/>
      <sheetName val="동원(3)"/>
      <sheetName val="골조시행"/>
      <sheetName val="조도계산서 (도서)"/>
      <sheetName val="간지-배수공"/>
      <sheetName val="적점"/>
      <sheetName val="집계표"/>
      <sheetName val="당초"/>
      <sheetName val="전기내역"/>
      <sheetName val="변화치수"/>
      <sheetName val="말뚝지지력산정"/>
      <sheetName val="화재 탐지 설비"/>
      <sheetName val="CALCULATION"/>
      <sheetName val="H PILE수량"/>
      <sheetName val="인건비"/>
      <sheetName val="직노"/>
      <sheetName val="날개벽수량표"/>
      <sheetName val="기초계산(Pmax)"/>
      <sheetName val="강재집계(오수관정비)"/>
      <sheetName val="흙막이 집계"/>
      <sheetName val="가시설토공집계"/>
      <sheetName val="가시설 토공"/>
      <sheetName val="조립식PC맨홀높이"/>
      <sheetName val="A-LINE"/>
      <sheetName val="B-LINE"/>
      <sheetName val="C-LINE"/>
      <sheetName val="D-LINE"/>
      <sheetName val="E-LINE"/>
      <sheetName val="E1-LINE"/>
      <sheetName val="VXXXXXXX"/>
      <sheetName val="개요"/>
      <sheetName val="지급자재"/>
      <sheetName val="단면 (2)"/>
      <sheetName val="통과가능량(수로) (2)"/>
      <sheetName val="방음벽기초"/>
      <sheetName val="개략"/>
      <sheetName val="단위수량"/>
      <sheetName val="가시설수량"/>
      <sheetName val="신당동집계표"/>
      <sheetName val="고창방향"/>
      <sheetName val="2.2.2입적표"/>
      <sheetName val="MACRO(전선관)"/>
      <sheetName val="세목전체"/>
      <sheetName val="가도공"/>
      <sheetName val="설계내역서"/>
      <sheetName val="Sheet17"/>
      <sheetName val="VXXXXX"/>
      <sheetName val="자재집계표"/>
      <sheetName val="송도(A3)-가야"/>
      <sheetName val="산재 안전"/>
      <sheetName val="노무비 경비"/>
      <sheetName val="98지급계획"/>
      <sheetName val="sw1"/>
      <sheetName val="NOMUBI"/>
      <sheetName val="참조"/>
      <sheetName val="참조 (2)"/>
      <sheetName val="예산서"/>
      <sheetName val="빗물받이(910-510-410)"/>
      <sheetName val="충주"/>
      <sheetName val="역T형옹벽(3.0)"/>
      <sheetName val="t형"/>
      <sheetName val="토공A"/>
      <sheetName val="TOTAL_BOQ"/>
      <sheetName val="5_전사투자계획종함안"/>
      <sheetName val="3_바닥판설계"/>
      <sheetName val="태화42_"/>
      <sheetName val="제잡비집계"/>
      <sheetName val="토공(완충)"/>
      <sheetName val="단가산출서"/>
      <sheetName val="U형수로(1)"/>
      <sheetName val="3.하중산정4.지지력"/>
      <sheetName val="ilch"/>
      <sheetName val="부속동"/>
      <sheetName val="참조(2)"/>
      <sheetName val="기준액"/>
      <sheetName val="토사(PE)"/>
      <sheetName val="진로도급"/>
      <sheetName val="특별교실"/>
      <sheetName val="실행자재"/>
      <sheetName val="8.PILE  (돌출)"/>
      <sheetName val="가시설(3.0m이하 D80)"/>
      <sheetName val="금액내역서"/>
      <sheetName val="BSD _2_"/>
      <sheetName val="3BL공동구_수량"/>
      <sheetName val="견적서(대외)_(2)"/>
      <sheetName val="내역서적용수량_(지방도893)"/>
      <sheetName val="Pier_3"/>
      <sheetName val="BSD__2_"/>
      <sheetName val="Sheet1_(2)"/>
      <sheetName val="ÃÑ¼ö·®_Áý°èÇ¥"/>
      <sheetName val="ÀÚÀçÁý°ÔÇ¥_"/>
      <sheetName val="ÃÑ¼ö·®Áý°èÇ¥_"/>
      <sheetName val="¿Ëº®°ø_¼ö·®Áý°èÇ¥"/>
      <sheetName val="6PILE__(돌출)"/>
      <sheetName val="빌딩_안내"/>
      <sheetName val="Stem_Footing"/>
      <sheetName val="WORK"/>
      <sheetName val="맨홀평균높이"/>
      <sheetName val="MFAB"/>
      <sheetName val="MFRT"/>
      <sheetName val="MPKG"/>
      <sheetName val="MPRD"/>
      <sheetName val="c_balju"/>
      <sheetName val="기성갑지"/>
      <sheetName val="L형옹벽측구"/>
      <sheetName val="산정표"/>
      <sheetName val="건축집계합계"/>
      <sheetName val="건축집계표이수"/>
      <sheetName val="당정동공통이수"/>
      <sheetName val="당정동경상이수"/>
      <sheetName val="단면가정"/>
      <sheetName val="적정심사"/>
      <sheetName val="PLC B-M"/>
      <sheetName val="견적서"/>
      <sheetName val="PCSDB1"/>
      <sheetName val="고객_ONE그래프"/>
      <sheetName val="PCSDB2"/>
      <sheetName val="PUSDB1"/>
      <sheetName val="과금_ONE그래프"/>
      <sheetName val="PUSDB2"/>
      <sheetName val="PUSDB3"/>
      <sheetName val="PUSDB4"/>
      <sheetName val="전기일위대가"/>
      <sheetName val="FAB별"/>
      <sheetName val="POST COL. 일위대가_호표"/>
      <sheetName val="보차도경계석"/>
      <sheetName val="A-4"/>
      <sheetName val="1-1"/>
      <sheetName val="자료입력"/>
      <sheetName val="예정_3_"/>
      <sheetName val="동원_3_"/>
      <sheetName val="횡분배정리(DB)"/>
      <sheetName val="BOX"/>
      <sheetName val="맨홀수량산출"/>
      <sheetName val="횡수량조서"/>
      <sheetName val="총괄내역서"/>
      <sheetName val="산출내역서"/>
      <sheetName val="3.공통공사대비"/>
      <sheetName val="안정계산"/>
      <sheetName val="증감대비"/>
      <sheetName val="J直材4"/>
      <sheetName val="토공(우물통,기타) "/>
      <sheetName val="수량집계"/>
      <sheetName val="조작대(1연)"/>
      <sheetName val="대창(함평)"/>
      <sheetName val="99노임기준"/>
      <sheetName val="단가대비표"/>
      <sheetName val="메크로 연습"/>
      <sheetName val="사진대지"/>
      <sheetName val="사용성검토"/>
      <sheetName val="1을"/>
      <sheetName val="품셈"/>
      <sheetName val="BOX(1.5X1.5)"/>
      <sheetName val="969910( R)"/>
      <sheetName val="가공비"/>
      <sheetName val="마포토정"/>
      <sheetName val="TC표지"/>
      <sheetName val="guard(mac)"/>
      <sheetName val="기둥(하중)"/>
      <sheetName val="맨홀수량"/>
      <sheetName val="Formulas &amp; Tables"/>
      <sheetName val="Payout"/>
      <sheetName val="재료비"/>
      <sheetName val="을 2"/>
      <sheetName val="을 1"/>
      <sheetName val="규준틀"/>
      <sheetName val="흙쌓기도수로설치현황"/>
      <sheetName val="투찰"/>
      <sheetName val="Baby일위대가"/>
      <sheetName val="일위(PN)"/>
      <sheetName val="입력DATA"/>
      <sheetName val="역T형교대(말뚝기초)"/>
      <sheetName val="RD제품개발투자비(매가)"/>
      <sheetName val="대가표(품셈)"/>
      <sheetName val="도체종-상수표"/>
      <sheetName val="20변경안"/>
      <sheetName val="데이타"/>
      <sheetName val="RAHMEN"/>
      <sheetName val="48일위"/>
      <sheetName val="일위대가(계측기설치)"/>
      <sheetName val="택지성격총괄"/>
      <sheetName val="J형측구단위수량"/>
      <sheetName val="기계경비"/>
      <sheetName val="Sheet3"/>
      <sheetName val="본장"/>
      <sheetName val="산출기초"/>
      <sheetName val="인원투입계획(실행)"/>
      <sheetName val="경상비내역"/>
      <sheetName val="부대비내역"/>
      <sheetName val="대창(장성)"/>
      <sheetName val="대창(함평)-창열"/>
      <sheetName val="트렌치집계"/>
      <sheetName val="유기공정"/>
      <sheetName val="배력철근산정"/>
      <sheetName val="예방접종계획"/>
      <sheetName val="버스운행안내"/>
      <sheetName val="근태계획서"/>
      <sheetName val="흄관기초"/>
      <sheetName val="신축이음-패턴1,2,3,4,5"/>
      <sheetName val="전기"/>
      <sheetName val="토적계산서(505)"/>
      <sheetName val="부재력정리"/>
      <sheetName val="견적보고"/>
      <sheetName val="연습장소"/>
      <sheetName val="분양원가"/>
      <sheetName val="1차배부(JB포함)"/>
      <sheetName val="공통단가"/>
      <sheetName val="운반비"/>
      <sheetName val="차액보증"/>
      <sheetName val="링크해지용"/>
      <sheetName val="인원투입계획"/>
      <sheetName val="기계경비 (2)"/>
      <sheetName val="단계별내역 (2)"/>
      <sheetName val="C.배수관공"/>
      <sheetName val="INSTR"/>
      <sheetName val="CB"/>
      <sheetName val="Macro2"/>
      <sheetName val="b_balju_cho"/>
      <sheetName val="소비자가"/>
      <sheetName val="자재대"/>
      <sheetName val="200"/>
      <sheetName val="수지예산서"/>
      <sheetName val="총괄(원가)"/>
      <sheetName val="수지예산"/>
      <sheetName val="특2호하천산근"/>
      <sheetName val="특2호부관하천산근"/>
    </sheetNames>
    <sheetDataSet>
      <sheetData sheetId="0" refreshError="1">
        <row r="1">
          <cell r="A1" t="str">
            <v>공       종</v>
          </cell>
          <cell r="B1" t="str">
            <v>규    격</v>
          </cell>
          <cell r="D1" t="str">
            <v>단위</v>
          </cell>
          <cell r="E1" t="str">
            <v xml:space="preserve">       맨              홀                     </v>
          </cell>
          <cell r="H1" t="str">
            <v>P.E 빗물받이</v>
          </cell>
          <cell r="I1" t="str">
            <v xml:space="preserve">P.E </v>
          </cell>
          <cell r="J1" t="str">
            <v>흄                         관</v>
          </cell>
          <cell r="N1" t="str">
            <v>D.C PIPE</v>
          </cell>
          <cell r="P1" t="str">
            <v>계</v>
          </cell>
        </row>
        <row r="2">
          <cell r="E2" t="str">
            <v>Φ900</v>
          </cell>
          <cell r="F2" t="str">
            <v>Φ1200</v>
          </cell>
          <cell r="G2" t="str">
            <v>Φ1500</v>
          </cell>
          <cell r="H2" t="str">
            <v>940x510x410</v>
          </cell>
          <cell r="I2" t="str">
            <v xml:space="preserve"> 홈통받이</v>
          </cell>
          <cell r="J2" t="str">
            <v>D450</v>
          </cell>
          <cell r="K2" t="str">
            <v>D500</v>
          </cell>
          <cell r="L2" t="str">
            <v>D600</v>
          </cell>
          <cell r="M2" t="str">
            <v>D700</v>
          </cell>
          <cell r="N2" t="str">
            <v>Φ150</v>
          </cell>
          <cell r="O2" t="str">
            <v>Φ250</v>
          </cell>
        </row>
        <row r="3">
          <cell r="A3" t="str">
            <v>수     량</v>
          </cell>
          <cell r="E3" t="str">
            <v>8EA</v>
          </cell>
          <cell r="F3" t="str">
            <v>15EA</v>
          </cell>
          <cell r="G3" t="str">
            <v>4EA</v>
          </cell>
          <cell r="H3" t="str">
            <v>74EA</v>
          </cell>
          <cell r="I3" t="str">
            <v>10 EA</v>
          </cell>
          <cell r="J3" t="str">
            <v>405.00 M</v>
          </cell>
          <cell r="K3" t="str">
            <v>117.5M</v>
          </cell>
          <cell r="L3" t="str">
            <v>132.5M</v>
          </cell>
          <cell r="M3" t="str">
            <v>140.00M</v>
          </cell>
          <cell r="N3" t="str">
            <v>106.00M</v>
          </cell>
          <cell r="O3" t="str">
            <v>593.00M</v>
          </cell>
        </row>
        <row r="4">
          <cell r="A4" t="str">
            <v>콘크리트</v>
          </cell>
          <cell r="B4" t="str">
            <v>σck=210㎏/㎠</v>
          </cell>
          <cell r="D4" t="str">
            <v>M3</v>
          </cell>
        </row>
        <row r="5">
          <cell r="B5" t="str">
            <v>σck=180㎏/㎠</v>
          </cell>
          <cell r="D5" t="str">
            <v>M3</v>
          </cell>
        </row>
        <row r="6">
          <cell r="B6" t="str">
            <v>σck=135㎏/㎠</v>
          </cell>
          <cell r="D6" t="str">
            <v>M3</v>
          </cell>
        </row>
        <row r="7">
          <cell r="A7" t="str">
            <v>거푸집</v>
          </cell>
          <cell r="B7" t="str">
            <v>P.E 10 회</v>
          </cell>
          <cell r="D7" t="str">
            <v>M2</v>
          </cell>
        </row>
        <row r="8">
          <cell r="B8" t="str">
            <v>목재 4 회</v>
          </cell>
          <cell r="D8" t="str">
            <v>M2</v>
          </cell>
        </row>
        <row r="9">
          <cell r="B9" t="str">
            <v>합판6회</v>
          </cell>
          <cell r="D9" t="str">
            <v>M2</v>
          </cell>
        </row>
        <row r="10">
          <cell r="A10" t="str">
            <v>흄    관</v>
          </cell>
          <cell r="B10" t="str">
            <v>D 450</v>
          </cell>
          <cell r="D10" t="str">
            <v>M</v>
          </cell>
        </row>
        <row r="11">
          <cell r="B11" t="str">
            <v>D 500</v>
          </cell>
          <cell r="D11" t="str">
            <v>M</v>
          </cell>
        </row>
        <row r="12">
          <cell r="B12" t="str">
            <v>D 600</v>
          </cell>
          <cell r="D12" t="str">
            <v>M</v>
          </cell>
        </row>
        <row r="13">
          <cell r="B13" t="str">
            <v>D 700</v>
          </cell>
          <cell r="D13" t="str">
            <v>M</v>
          </cell>
        </row>
        <row r="14">
          <cell r="A14" t="str">
            <v>토  공</v>
          </cell>
          <cell r="B14" t="str">
            <v>터 파 기</v>
          </cell>
          <cell r="D14" t="str">
            <v>M3</v>
          </cell>
        </row>
        <row r="15">
          <cell r="B15" t="str">
            <v>잔   토</v>
          </cell>
          <cell r="D15" t="str">
            <v>M3</v>
          </cell>
        </row>
        <row r="16">
          <cell r="B16" t="str">
            <v>되메우기</v>
          </cell>
          <cell r="D16" t="str">
            <v>M3</v>
          </cell>
        </row>
        <row r="17">
          <cell r="A17" t="str">
            <v>P.E 빗물받이</v>
          </cell>
          <cell r="B17" t="str">
            <v>940x510x410</v>
          </cell>
          <cell r="D17" t="str">
            <v>EA</v>
          </cell>
        </row>
        <row r="18">
          <cell r="A18" t="str">
            <v>빗물받이뚜껑</v>
          </cell>
          <cell r="B18" t="str">
            <v>495x395x50</v>
          </cell>
          <cell r="D18" t="str">
            <v>EA</v>
          </cell>
        </row>
        <row r="19">
          <cell r="A19" t="str">
            <v>사 다 리</v>
          </cell>
          <cell r="B19" t="str">
            <v>D19</v>
          </cell>
          <cell r="D19" t="str">
            <v>TON</v>
          </cell>
        </row>
        <row r="20">
          <cell r="A20" t="str">
            <v>홈통받이</v>
          </cell>
          <cell r="B20" t="str">
            <v>D 430</v>
          </cell>
          <cell r="D20" t="str">
            <v>EA</v>
          </cell>
        </row>
        <row r="21">
          <cell r="A21" t="str">
            <v>맨홀뚜껑</v>
          </cell>
          <cell r="B21" t="str">
            <v>주철제 Φ648</v>
          </cell>
          <cell r="D21" t="str">
            <v>EA</v>
          </cell>
        </row>
        <row r="22">
          <cell r="A22" t="str">
            <v>이음몰탈</v>
          </cell>
          <cell r="B22" t="str">
            <v>1 : 3</v>
          </cell>
          <cell r="D22" t="str">
            <v>M3</v>
          </cell>
        </row>
        <row r="23">
          <cell r="B23" t="str">
            <v>1 : 2</v>
          </cell>
          <cell r="D23" t="str">
            <v>M3</v>
          </cell>
        </row>
        <row r="24">
          <cell r="A24" t="str">
            <v>D.C PIPE</v>
          </cell>
          <cell r="B24" t="str">
            <v>Φ150M/M</v>
          </cell>
          <cell r="D24" t="str">
            <v>M</v>
          </cell>
        </row>
        <row r="25">
          <cell r="B25" t="str">
            <v>Φ250M/M</v>
          </cell>
          <cell r="D25" t="str">
            <v>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(표지)"/>
      <sheetName val="적산자료(표지)"/>
      <sheetName val="주입적산기준"/>
      <sheetName val="플랜트적산"/>
      <sheetName val="기계적산"/>
      <sheetName val="주입적산-2"/>
      <sheetName val="주입비(M3당)"/>
      <sheetName val="플랜트 설치"/>
      <sheetName val="노무비.장비.기계기구단가"/>
      <sheetName val="자재단가"/>
      <sheetName val="천공적산"/>
      <sheetName val="천공일위대가"/>
      <sheetName val="우수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공종</v>
          </cell>
          <cell r="B1" t="str">
            <v>규격</v>
          </cell>
          <cell r="C1" t="str">
            <v>수량</v>
          </cell>
          <cell r="D1" t="str">
            <v>단위</v>
          </cell>
          <cell r="E1" t="str">
            <v>재료비</v>
          </cell>
          <cell r="G1" t="str">
            <v>노무비</v>
          </cell>
          <cell r="I1" t="str">
            <v>경비</v>
          </cell>
          <cell r="K1" t="str">
            <v>합계</v>
          </cell>
          <cell r="M1" t="str">
            <v>비고</v>
          </cell>
        </row>
        <row r="2">
          <cell r="E2" t="str">
            <v>단가</v>
          </cell>
          <cell r="F2" t="str">
            <v>금액</v>
          </cell>
          <cell r="G2" t="str">
            <v>단가</v>
          </cell>
          <cell r="H2" t="str">
            <v>금액</v>
          </cell>
          <cell r="I2" t="str">
            <v>단가</v>
          </cell>
          <cell r="J2" t="str">
            <v>금액</v>
          </cell>
          <cell r="K2" t="str">
            <v>단가</v>
          </cell>
          <cell r="L2" t="str">
            <v>금액</v>
          </cell>
        </row>
        <row r="3">
          <cell r="A3" t="str">
            <v>플랜트 설치 해체</v>
          </cell>
        </row>
        <row r="4">
          <cell r="A4" t="str">
            <v>갱내 할증(노무비×1.20)</v>
          </cell>
        </row>
        <row r="6">
          <cell r="A6" t="str">
            <v>플랜트설치</v>
          </cell>
        </row>
        <row r="7">
          <cell r="A7" t="str">
            <v>기계설치공</v>
          </cell>
        </row>
        <row r="8">
          <cell r="A8" t="str">
            <v>특별인부</v>
          </cell>
        </row>
        <row r="9">
          <cell r="A9" t="str">
            <v>보통인부</v>
          </cell>
        </row>
        <row r="10">
          <cell r="A10" t="str">
            <v>지게차</v>
          </cell>
        </row>
        <row r="12">
          <cell r="A12" t="str">
            <v>플랜트 배관</v>
          </cell>
        </row>
        <row r="13">
          <cell r="A13" t="str">
            <v>기계배관공</v>
          </cell>
        </row>
        <row r="14">
          <cell r="A14" t="str">
            <v>특별인부</v>
          </cell>
        </row>
        <row r="16">
          <cell r="A16" t="str">
            <v>플랜트 배선</v>
          </cell>
        </row>
        <row r="17">
          <cell r="A17" t="str">
            <v>전공</v>
          </cell>
        </row>
        <row r="18">
          <cell r="A18" t="str">
            <v>특별인부</v>
          </cell>
        </row>
        <row r="20">
          <cell r="A20" t="str">
            <v>재료적치대</v>
          </cell>
        </row>
        <row r="21">
          <cell r="A21" t="str">
            <v>형틀목공</v>
          </cell>
        </row>
        <row r="22">
          <cell r="A22" t="str">
            <v>특별인부</v>
          </cell>
        </row>
        <row r="23">
          <cell r="A23" t="str">
            <v>보통인부</v>
          </cell>
        </row>
        <row r="25">
          <cell r="A25" t="str">
            <v>시운전</v>
          </cell>
        </row>
        <row r="26">
          <cell r="A26" t="str">
            <v>기계운전원</v>
          </cell>
        </row>
        <row r="27">
          <cell r="A27" t="str">
            <v>보통인부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재집계표"/>
      <sheetName val="총수량집계표"/>
      <sheetName val="총철근량집계표"/>
      <sheetName val="토적집계표"/>
      <sheetName val="토적표"/>
      <sheetName val="토공집계표"/>
      <sheetName val="몰탈"/>
      <sheetName val="포장공수량집계표"/>
      <sheetName val="아스콘포장(T=52.5CM)"/>
      <sheetName val="고압블럭(T=6CM)"/>
      <sheetName val="보차도경계석(150-170-200)"/>
      <sheetName val="보도경계블럭"/>
      <sheetName val="L형측구"/>
      <sheetName val="감속턱"/>
      <sheetName val="차선도색(평행주차)"/>
      <sheetName val="차선도색(중앙선)"/>
      <sheetName val="차선도색(직각주차-5M)"/>
      <sheetName val="우수공수량집계표"/>
      <sheetName val="우수공철근량집계표"/>
      <sheetName val="우수공맨홀평균깊이"/>
      <sheetName val="우수공흄관평균깊이"/>
      <sheetName val="우수흄관(D300)"/>
      <sheetName val="흄관(D450)"/>
      <sheetName val="흄관(D500)"/>
      <sheetName val="흄관(D600)"/>
      <sheetName val="흄관(D700)"/>
      <sheetName val="우수맨홀(D900)"/>
      <sheetName val="우수맨홀(D1200)"/>
      <sheetName val="PIT평균깊이"/>
      <sheetName val="플륨관"/>
      <sheetName val="홈통받이"/>
      <sheetName val="홈통받이연락관"/>
      <sheetName val="빗물받이(910-510-410)"/>
      <sheetName val="빗물받이연락관"/>
      <sheetName val="PIT"/>
      <sheetName val="집수정(400-400)"/>
      <sheetName val="집수정(600-700)"/>
      <sheetName val="집수정연락관"/>
      <sheetName val="맹암거(D150)"/>
      <sheetName val="맹암거(D250)"/>
      <sheetName val="U형(300X300~500)"/>
      <sheetName val="우수관보호공(D300)"/>
      <sheetName val="우수관보호공(D450)"/>
      <sheetName val="오수공수량집계표"/>
      <sheetName val="오수공철근량집계표"/>
      <sheetName val="오수공맨홀평균깊이"/>
      <sheetName val="오수공흄관평균깊이"/>
      <sheetName val="오수맨홀(D900)"/>
      <sheetName val="오수받이(940-510-410)"/>
      <sheetName val="흄관(D300)"/>
      <sheetName val="오수관보호공(D300)"/>
      <sheetName val="오수받이연락관"/>
      <sheetName val="상수도공수량집계표"/>
      <sheetName val="상수도공철근량집계표"/>
      <sheetName val="제수변실(1.40-1.50)"/>
      <sheetName val="주철관(D200)"/>
      <sheetName val="공동구공철근량집계표"/>
      <sheetName val="공동구공수량집계표"/>
      <sheetName val="공동구공"/>
      <sheetName val="산출근거"/>
      <sheetName val="우수공"/>
      <sheetName val="기기리스트"/>
      <sheetName val="연결관암거"/>
      <sheetName val="DATA"/>
      <sheetName val="우각부보강"/>
      <sheetName val="DATE"/>
      <sheetName val="giathanh1"/>
      <sheetName val="TYPE-1"/>
      <sheetName val="우수"/>
      <sheetName val="일위"/>
      <sheetName val="경계석"/>
      <sheetName val="계수시트"/>
      <sheetName val="원가계산서"/>
      <sheetName val="A_7"/>
      <sheetName val="가도공"/>
      <sheetName val="G.R300경비"/>
      <sheetName val="플랜트 설치"/>
      <sheetName val="갑지(추정)"/>
      <sheetName val="ABUT수량-A1"/>
      <sheetName val="내역서"/>
      <sheetName val="왕십리방향"/>
      <sheetName val="말뚝지지력산정"/>
      <sheetName val="토적표(1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>
        <row r="4">
          <cell r="P4">
            <v>4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7.CIP집계"/>
      <sheetName val="D7&gt;CIP"/>
      <sheetName val="#REF"/>
    </sheetNames>
    <sheetDataSet>
      <sheetData sheetId="0"/>
      <sheetData sheetId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집계"/>
      <sheetName val="집계1단지"/>
      <sheetName val="집계2단지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터파기및재료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집계"/>
      <sheetName val="집계1단지"/>
      <sheetName val="집계2단지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3구조물공간지"/>
      <sheetName val="1집계표간지"/>
      <sheetName val="구조물공집계표"/>
      <sheetName val="토공집계표"/>
      <sheetName val="2여과지"/>
      <sheetName val="여과지집계표"/>
      <sheetName val="여과지"/>
      <sheetName val="여과지토적표"/>
      <sheetName val="3배수지"/>
      <sheetName val="배수지집계표"/>
      <sheetName val="배수지"/>
      <sheetName val="배수지토적표"/>
      <sheetName val="4염소투입실"/>
      <sheetName val="염소투입실집계표"/>
      <sheetName val="염소투입실공사"/>
      <sheetName val="간지"/>
      <sheetName val="자재총괄"/>
      <sheetName val="시멘트레미콘구입량"/>
      <sheetName val="골재구입량"/>
      <sheetName val="1.토공집계"/>
      <sheetName val="2.관대집계표"/>
      <sheetName val="접합"/>
      <sheetName val="3.구조물공"/>
      <sheetName val="4.포장공"/>
      <sheetName val="5.부대공"/>
      <sheetName val="6.주요자재대"/>
      <sheetName val="7.폐기물집계"/>
      <sheetName val="VXXX"/>
      <sheetName val="Recovered_Sheet1"/>
      <sheetName val="관로공집계"/>
      <sheetName val="수밀검사조서"/>
      <sheetName val="본관조서(PVC)"/>
      <sheetName val="PVC접합개소 산출서"/>
      <sheetName val="PVC이중벽관D300집계"/>
      <sheetName val="PVC이중벽관D300집계-OPEN"/>
      <sheetName val="PVCDC300단위집계-OPEN"/>
      <sheetName val="PVCDC300단위수량-OPEN"/>
      <sheetName val="PVC이중벽관D300집계-가설흙막이"/>
      <sheetName val="PVCDC300단위집계-가설흙막이"/>
      <sheetName val="PVCDC300단위수량-가설흙막이"/>
      <sheetName val="전체맨홀집계"/>
      <sheetName val="원형1호맨홀집계표"/>
      <sheetName val="오수맨홀조서"/>
      <sheetName val="원형1맨홀(무근)집계표"/>
      <sheetName val="원형1호맨홀(철근)집계표"/>
      <sheetName val="오수원형1호맨홀단위집계"/>
      <sheetName val="오수원형맨홀1호"/>
      <sheetName val="원형1호맨홀(철근)단위수량집계"/>
      <sheetName val="원형1호맨홀(철근)단위수량"/>
      <sheetName val="표지"/>
      <sheetName val="1.토총"/>
      <sheetName val="토적"/>
      <sheetName val="가정오수"/>
      <sheetName val="2.관로집"/>
      <sheetName val="관부설"/>
      <sheetName val="가정연결"/>
      <sheetName val="3.구조물집계"/>
      <sheetName val="맨홀높이"/>
      <sheetName val="맨홀2"/>
      <sheetName val="관로"/>
      <sheetName val="가정연결관"/>
      <sheetName val="(1)가시설공"/>
      <sheetName val="(2)경고"/>
      <sheetName val="(3)기타"/>
      <sheetName val="7.폐기물"/>
      <sheetName val="토실"/>
      <sheetName val="지장물보호(수집)"/>
      <sheetName val="지장물산근"/>
      <sheetName val="지장물보호공단위수량"/>
      <sheetName val="자재집계표"/>
      <sheetName val="주요자재집계표"/>
      <sheetName val="토공"/>
      <sheetName val="총괄토공집계"/>
      <sheetName val="시점부토공"/>
      <sheetName val="종점부토공"/>
      <sheetName val="교각토공"/>
      <sheetName val="총괄집계 "/>
      <sheetName val="총괄철근집계(1)"/>
      <sheetName val="총괄철근집계(2)"/>
      <sheetName val="구조물공"/>
      <sheetName val="본체집계"/>
      <sheetName val="본체철근집계"/>
      <sheetName val="날개벽철근집계 "/>
      <sheetName val="본체그림"/>
      <sheetName val="본체수량"/>
      <sheetName val="접속슬래브집계"/>
      <sheetName val="접속(시점)"/>
      <sheetName val="접속(종점)"/>
      <sheetName val="총괄집계표"/>
      <sheetName val="재료집계표"/>
      <sheetName val="몰탈집계표"/>
      <sheetName val="포장집계표"/>
      <sheetName val="본선부집계"/>
      <sheetName val="TYPE별조서"/>
      <sheetName val="본선부산출"/>
      <sheetName val="진입부보도집계"/>
      <sheetName val="진입보도산출"/>
      <sheetName val="접속도로집계"/>
      <sheetName val="진입로집계"/>
      <sheetName val="진입로"/>
      <sheetName val="점자블럭집계"/>
      <sheetName val="점자블럭산출"/>
      <sheetName val="공제량집계"/>
      <sheetName val="공제량"/>
      <sheetName val="경계석총집계"/>
      <sheetName val="보차도수량집계"/>
      <sheetName val="보차도경계조서"/>
      <sheetName val="보차도산출"/>
      <sheetName val="도로경계석집계"/>
      <sheetName val="도로경계조서"/>
      <sheetName val="도로경계산출"/>
      <sheetName val="VXXXXX"/>
      <sheetName val="방음벽수량"/>
      <sheetName val="방음벽기초수량"/>
      <sheetName val="방음벽설치현황"/>
      <sheetName val="단위수량"/>
      <sheetName val="가설방음판넬"/>
      <sheetName val="가설방진망"/>
      <sheetName val="세륜세차시설"/>
      <sheetName val="가도수량집계"/>
      <sheetName val="가도토공"/>
      <sheetName val="가도포장수량집계표"/>
      <sheetName val="가포장조서"/>
      <sheetName val="가도단위수량"/>
      <sheetName val="가배수관"/>
      <sheetName val="골재덮개시설"/>
      <sheetName val="준공표지판집계"/>
      <sheetName val="경계표주집계(X)"/>
      <sheetName val="경계수량(X)"/>
      <sheetName val="경계표주단위수량(X)"/>
      <sheetName val="기존도로유지관리비"/>
      <sheetName val="식재공"/>
      <sheetName val="산림복구비"/>
      <sheetName val="가설건물"/>
      <sheetName val="가옥철거조서"/>
      <sheetName val="자재집계산출"/>
      <sheetName val="Sheet1"/>
      <sheetName val="데이타"/>
      <sheetName val="변수값"/>
      <sheetName val="중기상차"/>
      <sheetName val="AS복구"/>
      <sheetName val="중기터파기"/>
      <sheetName val="공사설명서"/>
      <sheetName val="부대내역"/>
      <sheetName val="식재"/>
      <sheetName val="시설물"/>
      <sheetName val="식재출력용"/>
      <sheetName val="유지관리"/>
      <sheetName val="단가"/>
      <sheetName val="일위대가"/>
      <sheetName val="조견표"/>
      <sheetName val="기계경비(일반)"/>
      <sheetName val="산출근거(마산, 만천, 가례)"/>
      <sheetName val="산출근거(남강)"/>
      <sheetName val="산출근거(가설도로 조성)"/>
      <sheetName val="산출근거(가설도로 성토다짐)"/>
      <sheetName val="산출근거(가설도로 살수)"/>
      <sheetName val="산출근거(가설도로 유지보수)"/>
      <sheetName val="세부내역"/>
      <sheetName val="터파기및재료"/>
      <sheetName val="진주방향"/>
      <sheetName val="해평견적"/>
      <sheetName val="자재단가(완)"/>
      <sheetName val="노임단가(완)"/>
      <sheetName val="일위대가_목록"/>
      <sheetName val="일위대가(노임수정(완), 자재 및 물린단산수정필요)"/>
      <sheetName val="2007기계경비산출표(완)"/>
      <sheetName val="단가산출_목록"/>
      <sheetName val="단가산출서"/>
      <sheetName val="시험비 단가"/>
      <sheetName val="내역서"/>
      <sheetName val="일반화물자동차운임"/>
      <sheetName val="수안보-MBR1"/>
      <sheetName val="내역"/>
      <sheetName val="총괄내역서"/>
      <sheetName val="bearing"/>
      <sheetName val="연동내역"/>
      <sheetName val="수량산출"/>
      <sheetName val="우수받이"/>
      <sheetName val="Sheet1 (2)"/>
      <sheetName val="장비집계"/>
      <sheetName val="고양관재"/>
      <sheetName val="SLAB"/>
      <sheetName val="배수공총괄 집계표(횡)"/>
      <sheetName val="보차도경계석집계표(종)"/>
      <sheetName val="보차도경계석 조서"/>
      <sheetName val="보차도경계석단위량"/>
      <sheetName val="경계석집계표(종)"/>
      <sheetName val="경계석"/>
      <sheetName val="경계석단위량"/>
      <sheetName val="배수집계표(종)"/>
      <sheetName val="종배수관"/>
      <sheetName val="빗물받이집계"/>
      <sheetName val="빗물받이조서"/>
      <sheetName val="빗물받이단위량"/>
      <sheetName val="맨홀집계표 "/>
      <sheetName val="맨홀조서"/>
      <sheetName val="맨홀단위량"/>
      <sheetName val="구조물철거타공정이월"/>
      <sheetName val="단가일람"/>
      <sheetName val="조경일람"/>
      <sheetName val="내역서(전기)"/>
      <sheetName val="조명시설"/>
      <sheetName val="일위대가목차"/>
      <sheetName val="고압수량(철거)"/>
      <sheetName val="증감내역서"/>
      <sheetName val="우배수"/>
      <sheetName val="계산식"/>
      <sheetName val="차수별내역서"/>
      <sheetName val="총괄내역서(설계)"/>
      <sheetName val="실행대비"/>
      <sheetName val="JUCK"/>
      <sheetName val="#REF"/>
      <sheetName val="2000,9월 일위"/>
      <sheetName val="공통단가"/>
      <sheetName val="단가조사"/>
      <sheetName val="코드표"/>
      <sheetName val="재료비"/>
      <sheetName val="운반비"/>
      <sheetName val="단가표"/>
      <sheetName val="가도공"/>
      <sheetName val="관경고용테이프수집"/>
      <sheetName val="관경고용산근"/>
      <sheetName val="원가"/>
      <sheetName val="집계표"/>
      <sheetName val="집수정(600-700)"/>
      <sheetName val="Sheet5"/>
      <sheetName val="BD"/>
      <sheetName val="금액"/>
      <sheetName val="일위대가표"/>
      <sheetName val="전차선로 물량표"/>
      <sheetName val="한강운반비"/>
      <sheetName val="자재"/>
      <sheetName val="공통(20-91)"/>
      <sheetName val="자료"/>
      <sheetName val="보차도경계석"/>
      <sheetName val="5.정산서"/>
      <sheetName val="관접합및부설"/>
      <sheetName val="관급자재대"/>
      <sheetName val="레미콘"/>
      <sheetName val="pe이중벽관"/>
      <sheetName val="pe이중벽관 (우수)"/>
      <sheetName val="D100관"/>
      <sheetName val="D16"/>
      <sheetName val="D20"/>
      <sheetName val="D25"/>
      <sheetName val="D50"/>
      <sheetName val="D75,D100"/>
      <sheetName val="입찰"/>
      <sheetName val="현경"/>
      <sheetName val="인건비 "/>
      <sheetName val="정부노임단가"/>
      <sheetName val="식재인부"/>
      <sheetName val="안전시설(수집)"/>
      <sheetName val="안전시설"/>
      <sheetName val="중부"/>
      <sheetName val="북부"/>
      <sheetName val="남부"/>
      <sheetName val="이월도표"/>
      <sheetName val="추적+궁합"/>
      <sheetName val="로또정석"/>
      <sheetName val="최근21회정석"/>
      <sheetName val="당첨금"/>
      <sheetName val="로또그림"/>
      <sheetName val="로또용어"/>
      <sheetName val="로또abc"/>
      <sheetName val="로또10계명"/>
      <sheetName val="Sheet7"/>
      <sheetName val="Sheet6"/>
      <sheetName val="Sheet4"/>
      <sheetName val="Sheet3 (2)"/>
      <sheetName val="summary"/>
      <sheetName val="chart"/>
      <sheetName val="chart update"/>
      <sheetName val="남평1"/>
      <sheetName val="남평2"/>
      <sheetName val="남평3"/>
      <sheetName val="회동1"/>
      <sheetName val="회동2"/>
      <sheetName val="회동3"/>
      <sheetName val="회동4"/>
      <sheetName val="왕십리방향"/>
      <sheetName val="5.배수관로"/>
      <sheetName val="주요자재"/>
      <sheetName val="폐기물처리"/>
      <sheetName val="연결관산출조서"/>
      <sheetName val="3.2 3차처리시설"/>
      <sheetName val="자재집계"/>
      <sheetName val="설비동집계표-전체"/>
      <sheetName val="설비동집계"/>
      <sheetName val="설비동산근"/>
      <sheetName val="불인산저장조집계"/>
      <sheetName val="설비동-불인산저장조"/>
      <sheetName val="물돌리기수량집계"/>
      <sheetName val="물돌리기연장산출"/>
      <sheetName val="물돌리기"/>
      <sheetName val="수압시험수집"/>
      <sheetName val="수압시험산근"/>
      <sheetName val="입찰안"/>
      <sheetName val="지장물보호공"/>
      <sheetName val="사다리-C"/>
      <sheetName val="상수가스보호"/>
      <sheetName val="통신보호"/>
      <sheetName val="전주지지대"/>
      <sheetName val="L형측구(화강석)"/>
      <sheetName val="L형측구(콘크리트)"/>
      <sheetName val="관보호공단위수량표"/>
      <sheetName val="오수받이뚜껑단위수량"/>
      <sheetName val="석축"/>
      <sheetName val="도근좌표"/>
      <sheetName val="계산서(곡선부)"/>
      <sheetName val="포장재료집계표"/>
      <sheetName val="1-4-2.관(약)"/>
      <sheetName val="수지표"/>
      <sheetName val="셀명"/>
      <sheetName val="공사"/>
      <sheetName val="-치수표(곡선부)"/>
      <sheetName val="건축내역"/>
      <sheetName val="견적대비표"/>
      <sheetName val="맨홀수량산출"/>
      <sheetName val="데리네이타현황"/>
      <sheetName val="토공연장"/>
      <sheetName val="토공 total"/>
      <sheetName val="8.석축단위(H=1.5M)"/>
      <sheetName val="FOB발"/>
      <sheetName val="기기리스트"/>
      <sheetName val="원형맨홀수량"/>
      <sheetName val="계수시트"/>
      <sheetName val="원가계산서"/>
      <sheetName val="1.설계조건"/>
      <sheetName val="bm(CIcable)"/>
      <sheetName val="5.소재"/>
      <sheetName val="노임단가"/>
      <sheetName val="토사(PE)"/>
      <sheetName val="공토공단위당"/>
      <sheetName val="일위대가(계측기설치)"/>
      <sheetName val="음봉방향"/>
      <sheetName val="DATA"/>
      <sheetName val="guard(mac)"/>
      <sheetName val="수목표준대가"/>
      <sheetName val="교대"/>
      <sheetName val="CAL"/>
      <sheetName val="ABUT수량-A1"/>
      <sheetName val="계림(함평)"/>
      <sheetName val="계림(장성)"/>
      <sheetName val="신당동집계표"/>
      <sheetName val="신당동산출근거"/>
      <sheetName val="기계경비(시간당)"/>
      <sheetName val="램머"/>
      <sheetName val="WORK"/>
      <sheetName val="수로BOX"/>
      <sheetName val="남평내역"/>
      <sheetName val="부대tu"/>
      <sheetName val="삭제및변경불가"/>
      <sheetName val="교각1"/>
      <sheetName val="산출근거"/>
      <sheetName val="설계조건"/>
      <sheetName val="요율"/>
      <sheetName val="상부공"/>
      <sheetName val="차액보증"/>
      <sheetName val="슬래브"/>
      <sheetName val="원가계산"/>
      <sheetName val="값"/>
      <sheetName val="증감대비표(전체변경)"/>
      <sheetName val="원가계산서(공동+분담)"/>
      <sheetName val="원가계산서(공동)"/>
      <sheetName val="원가계산서(분담-지열)"/>
      <sheetName val="공종별증감대비표"/>
      <sheetName val="건축"/>
      <sheetName val="토목"/>
      <sheetName val="조경"/>
      <sheetName val="기계"/>
      <sheetName val="지열"/>
      <sheetName val="기초입력 DATA"/>
      <sheetName val="대로근거"/>
      <sheetName val="중로근거"/>
      <sheetName val="설비"/>
      <sheetName val="공사비"/>
      <sheetName val="날개벽(시점좌측)"/>
      <sheetName val="노무"/>
      <sheetName val="일위대가(가설)"/>
      <sheetName val="설계예시"/>
      <sheetName val="일위산출"/>
      <sheetName val="건축내역서"/>
      <sheetName val="설비내역서"/>
      <sheetName val="전기내역서"/>
      <sheetName val="중기조종사 단위단가"/>
      <sheetName val="아파트 내역"/>
      <sheetName val="APT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상부집계표"/>
      <sheetName val="단가조사서"/>
      <sheetName val="6PILE  (돌출)"/>
      <sheetName val="말뚝지지력산정"/>
      <sheetName val="물가대비표"/>
      <sheetName val="설계명세서"/>
      <sheetName val="CODE"/>
      <sheetName val="nys"/>
      <sheetName val="용역비내역-진짜"/>
      <sheetName val="설 계"/>
      <sheetName val="5.모델링"/>
      <sheetName val="공사개요"/>
      <sheetName val="법면단"/>
      <sheetName val="4차원가계산서"/>
      <sheetName val="L형 옹벽"/>
      <sheetName val="비탈면보호공수량산출"/>
      <sheetName val="★도급내역(2공구)"/>
      <sheetName val="개산공사비"/>
      <sheetName val="석축설면"/>
      <sheetName val="법면설면"/>
      <sheetName val="석축단"/>
      <sheetName val="법면수집"/>
      <sheetName val="전기일위대가"/>
      <sheetName val="COPING"/>
      <sheetName val="Total"/>
      <sheetName val="2003상반기노임기준"/>
      <sheetName val="가점"/>
      <sheetName val="index"/>
      <sheetName val="etc"/>
      <sheetName val="슬래브(유곡)"/>
      <sheetName val="실행내역"/>
      <sheetName val="자재단가"/>
      <sheetName val="경비단가"/>
      <sheetName val="T13(P68~72,78)"/>
      <sheetName val="DATA1"/>
      <sheetName val="자압1"/>
      <sheetName val="세금자료"/>
      <sheetName val="Cost bd-&quot;A&quot;"/>
      <sheetName val="8.PILE  (돌출)"/>
      <sheetName val="설계내역"/>
      <sheetName val="P-산#1-1(WOWA1)"/>
      <sheetName val="지급자재"/>
      <sheetName val="우각부보강"/>
      <sheetName val="단면가정"/>
      <sheetName val="인건비"/>
      <sheetName val="매입세율"/>
      <sheetName val="단가및재료비"/>
      <sheetName val="부하계산서"/>
      <sheetName val="1호맨홀토공"/>
      <sheetName val="노임"/>
      <sheetName val="내역서단가산출용"/>
      <sheetName val="깨기 총괄"/>
      <sheetName val="실행예산"/>
      <sheetName val="손익분석"/>
      <sheetName val="부하(성남)"/>
      <sheetName val="구동"/>
      <sheetName val="설계예산서"/>
      <sheetName val="예산내역서"/>
      <sheetName val="토적표"/>
      <sheetName val="배수공수집"/>
      <sheetName val="토목공사"/>
      <sheetName val="견적서을지"/>
      <sheetName val="SG"/>
      <sheetName val="H-PILE수량집계"/>
      <sheetName val="총괄집계_"/>
      <sheetName val="날개벽철근집계_"/>
      <sheetName val="PVC접합개소_산출서"/>
      <sheetName val="1_토공집계"/>
      <sheetName val="2_관대집계표"/>
      <sheetName val="3_구조물공"/>
      <sheetName val="4_포장공"/>
      <sheetName val="5_부대공"/>
      <sheetName val="6_주요자재대"/>
      <sheetName val="7_폐기물집계"/>
      <sheetName val="1_토총"/>
      <sheetName val="2_관로집"/>
      <sheetName val="3_구조물집계"/>
      <sheetName val="7_폐기물"/>
      <sheetName val="조건표"/>
      <sheetName val="조명율표"/>
      <sheetName val="POOM_MOTO"/>
      <sheetName val="CON'C"/>
      <sheetName val="전기실(고압)"/>
      <sheetName val="상호참고자료"/>
      <sheetName val="공사기본내용입력"/>
      <sheetName val="발주처자료입력"/>
      <sheetName val="회사기본자료"/>
      <sheetName val="하자보증자료"/>
      <sheetName val="기술자관련자료"/>
      <sheetName val="관경별내역서"/>
      <sheetName val="INPUT"/>
      <sheetName val="기본일위"/>
      <sheetName val="중기사용료"/>
      <sheetName val="원가계산 (2)"/>
      <sheetName val="개비온집계"/>
      <sheetName val="개비온 단위"/>
      <sheetName val="Sheet17"/>
      <sheetName val="BOX"/>
      <sheetName val="MOTOR"/>
      <sheetName val="기계경비적용기준"/>
      <sheetName val="자압"/>
      <sheetName val="b_balju"/>
      <sheetName val="내역서갑지"/>
      <sheetName val="내역서을지"/>
      <sheetName val="철거산출근거"/>
      <sheetName val="교각별철근수량집계표"/>
      <sheetName val="조작대(1연)"/>
      <sheetName val="이토변실"/>
      <sheetName val="가시설단위수량"/>
      <sheetName val="SORCE1"/>
      <sheetName val="물가자료"/>
      <sheetName val="BID"/>
      <sheetName val="Sheet2"/>
      <sheetName val="이토변실(A3-LINE)"/>
      <sheetName val="고유코드_설계"/>
      <sheetName val="가감수량"/>
      <sheetName val="전체철근집계"/>
      <sheetName val="3.하중산정4.지지력"/>
      <sheetName val="토공(우물통,기타) "/>
      <sheetName val="SLAB&quot;1&quot;"/>
      <sheetName val="설계"/>
      <sheetName val="일위대가(건축)"/>
      <sheetName val="위치조서"/>
      <sheetName val="조건"/>
      <sheetName val="기존도수로깨기"/>
      <sheetName val="집수정단위수량600 "/>
      <sheetName val="S.중기사용료"/>
      <sheetName val="입력란"/>
      <sheetName val="잡비계산"/>
      <sheetName val="부시수량"/>
      <sheetName val="마산방향"/>
      <sheetName val="마산방향철근집계"/>
      <sheetName val="7.PILE  (돌출)"/>
      <sheetName val="산출"/>
      <sheetName val="파일의이용"/>
      <sheetName val="유입부"/>
      <sheetName val="배수지집꓄표"/>
      <sheetName val="밀도포장수량집계표"/>
      <sheetName val="전기"/>
      <sheetName val="맨홀수량집계"/>
      <sheetName val="3련 BOX"/>
      <sheetName val="용수량(생활용수)"/>
      <sheetName val="2)관접합"/>
      <sheetName val="D"/>
      <sheetName val="암거공"/>
      <sheetName val="토공집계"/>
      <sheetName val="기초단가"/>
      <sheetName val="공사요율"/>
      <sheetName val="이름정의"/>
      <sheetName val="초기화면"/>
      <sheetName val="노임단가(2009.상)"/>
      <sheetName val="10.1 중기기초단가"/>
      <sheetName val="ilch"/>
      <sheetName val="영업소산출근거"/>
      <sheetName val="자재단가_사급"/>
      <sheetName val="중기적산목록"/>
      <sheetName val="L_RPTB02_01"/>
      <sheetName val="실행철강하도"/>
      <sheetName val="버스운행안내"/>
      <sheetName val="예방접종계획"/>
      <sheetName val="근태계획서"/>
      <sheetName val="70%"/>
      <sheetName val="단위단가"/>
      <sheetName val="Macro(차단기)"/>
      <sheetName val="40단가산출서"/>
      <sheetName val="40집계"/>
      <sheetName val="감시비교(자동제어비교)"/>
      <sheetName val="교각계산"/>
      <sheetName val="내역갑지"/>
      <sheetName val="전선 및 전선관"/>
      <sheetName val="7월11일"/>
      <sheetName val="기본단가표"/>
    </sheetNames>
    <sheetDataSet>
      <sheetData sheetId="0" refreshError="1">
        <row r="24">
          <cell r="B24" t="str">
            <v>수평곡관</v>
          </cell>
          <cell r="C24" t="str">
            <v>D=100×11¼˚</v>
          </cell>
          <cell r="D24" t="str">
            <v xml:space="preserve"> ⊃</v>
          </cell>
        </row>
        <row r="25">
          <cell r="B25" t="str">
            <v>수평곡관</v>
          </cell>
          <cell r="C25" t="str">
            <v>D=150×11¼˚</v>
          </cell>
          <cell r="D25" t="str">
            <v xml:space="preserve"> ⊃</v>
          </cell>
        </row>
        <row r="26">
          <cell r="B26" t="str">
            <v>수평곡관</v>
          </cell>
          <cell r="C26" t="str">
            <v>D=100×11¼˚</v>
          </cell>
          <cell r="D26" t="str">
            <v xml:space="preserve"> ⊃</v>
          </cell>
        </row>
        <row r="27">
          <cell r="B27" t="str">
            <v>수평곡관</v>
          </cell>
          <cell r="C27" t="str">
            <v>D=100×22½˚</v>
          </cell>
          <cell r="D27" t="str">
            <v xml:space="preserve"> ⊃</v>
          </cell>
        </row>
        <row r="28">
          <cell r="B28" t="str">
            <v>수평곡관</v>
          </cell>
          <cell r="C28" t="str">
            <v>D=150×22½˚</v>
          </cell>
          <cell r="D28" t="str">
            <v xml:space="preserve"> ⊃</v>
          </cell>
        </row>
        <row r="29">
          <cell r="B29" t="str">
            <v>수평곡관</v>
          </cell>
          <cell r="C29" t="str">
            <v>D=100×22½˚</v>
          </cell>
          <cell r="D29" t="str">
            <v xml:space="preserve"> ⊃</v>
          </cell>
        </row>
        <row r="30">
          <cell r="B30" t="str">
            <v>수평곡관</v>
          </cell>
          <cell r="C30" t="str">
            <v>D=100×45˚</v>
          </cell>
          <cell r="D30" t="str">
            <v xml:space="preserve"> ⊃</v>
          </cell>
        </row>
        <row r="31">
          <cell r="B31" t="str">
            <v>수평곡관</v>
          </cell>
          <cell r="C31" t="str">
            <v>D=150×45˚</v>
          </cell>
          <cell r="D31" t="str">
            <v xml:space="preserve"> ⊃</v>
          </cell>
        </row>
        <row r="32">
          <cell r="B32" t="str">
            <v>수평곡관</v>
          </cell>
          <cell r="C32" t="str">
            <v>D=100×45˚</v>
          </cell>
          <cell r="D32" t="str">
            <v xml:space="preserve"> ⊃</v>
          </cell>
        </row>
        <row r="33">
          <cell r="B33" t="str">
            <v>수평곡관</v>
          </cell>
          <cell r="C33" t="str">
            <v>D=100×90˚</v>
          </cell>
          <cell r="D33" t="str">
            <v xml:space="preserve"> ⊃</v>
          </cell>
        </row>
        <row r="34">
          <cell r="B34" t="str">
            <v>수평곡관</v>
          </cell>
          <cell r="C34" t="str">
            <v>D=100×90˚</v>
          </cell>
          <cell r="D34" t="str">
            <v xml:space="preserve"> ⊃</v>
          </cell>
        </row>
        <row r="35">
          <cell r="B35" t="str">
            <v>수평곡관</v>
          </cell>
          <cell r="C35" t="str">
            <v>D=100×90˚</v>
          </cell>
          <cell r="D35" t="str">
            <v xml:space="preserve"> ⊃</v>
          </cell>
        </row>
        <row r="36">
          <cell r="B36" t="str">
            <v>소켓플랜지T형관</v>
          </cell>
          <cell r="C36" t="str">
            <v>D=100×100</v>
          </cell>
        </row>
        <row r="37">
          <cell r="B37" t="str">
            <v>소켓플랜지T형관</v>
          </cell>
          <cell r="C37" t="str">
            <v>D=100×100</v>
          </cell>
        </row>
        <row r="38">
          <cell r="B38" t="str">
            <v>소켓플랜지T형관</v>
          </cell>
          <cell r="C38" t="str">
            <v>D=100×100</v>
          </cell>
        </row>
        <row r="39">
          <cell r="B39" t="str">
            <v>소켓T형관</v>
          </cell>
          <cell r="C39" t="str">
            <v>D=100×100</v>
          </cell>
        </row>
        <row r="40">
          <cell r="B40" t="str">
            <v>소켓T형관</v>
          </cell>
          <cell r="C40" t="str">
            <v>D=100×100</v>
          </cell>
        </row>
        <row r="41">
          <cell r="B41" t="str">
            <v>소켓T형관</v>
          </cell>
          <cell r="C41" t="str">
            <v>D=100×100</v>
          </cell>
        </row>
        <row r="42">
          <cell r="B42" t="str">
            <v>이 음 관</v>
          </cell>
          <cell r="C42" t="str">
            <v>D=80</v>
          </cell>
        </row>
        <row r="43">
          <cell r="B43" t="str">
            <v>이 음 관</v>
          </cell>
          <cell r="C43" t="str">
            <v>D=100</v>
          </cell>
        </row>
        <row r="44">
          <cell r="B44" t="str">
            <v>이 음 관</v>
          </cell>
          <cell r="C44" t="str">
            <v>D=150</v>
          </cell>
        </row>
        <row r="45">
          <cell r="B45" t="str">
            <v>이 음 관</v>
          </cell>
          <cell r="C45" t="str">
            <v>D=200</v>
          </cell>
        </row>
        <row r="46">
          <cell r="B46" t="str">
            <v>이 음 관</v>
          </cell>
          <cell r="C46" t="str">
            <v>D=250</v>
          </cell>
        </row>
        <row r="47">
          <cell r="B47" t="str">
            <v>이 음 관</v>
          </cell>
          <cell r="C47" t="str">
            <v>D=300</v>
          </cell>
        </row>
        <row r="48">
          <cell r="B48" t="str">
            <v>플랜지관</v>
          </cell>
          <cell r="C48" t="str">
            <v>D=80</v>
          </cell>
        </row>
        <row r="49">
          <cell r="B49" t="str">
            <v>플랜지관</v>
          </cell>
          <cell r="C49" t="str">
            <v>D=100</v>
          </cell>
        </row>
        <row r="50">
          <cell r="B50" t="str">
            <v>플랜지관</v>
          </cell>
          <cell r="C50" t="str">
            <v>D=150</v>
          </cell>
        </row>
        <row r="51">
          <cell r="B51" t="str">
            <v>플랜지관</v>
          </cell>
          <cell r="C51" t="str">
            <v>D=200</v>
          </cell>
        </row>
        <row r="52">
          <cell r="B52" t="str">
            <v>플랜지관</v>
          </cell>
          <cell r="C52" t="str">
            <v>D=250</v>
          </cell>
        </row>
        <row r="53">
          <cell r="B53" t="str">
            <v>플랜지관</v>
          </cell>
          <cell r="C53" t="str">
            <v>D=300</v>
          </cell>
        </row>
        <row r="54">
          <cell r="B54" t="str">
            <v>제 수 변</v>
          </cell>
          <cell r="C54" t="str">
            <v>D=80</v>
          </cell>
        </row>
        <row r="55">
          <cell r="B55" t="str">
            <v>제 수 변</v>
          </cell>
          <cell r="C55" t="str">
            <v>D=100</v>
          </cell>
        </row>
        <row r="56">
          <cell r="B56" t="str">
            <v>제 수 변</v>
          </cell>
          <cell r="C56" t="str">
            <v>D=150</v>
          </cell>
        </row>
        <row r="57">
          <cell r="B57" t="str">
            <v>제 수 변</v>
          </cell>
          <cell r="C57" t="str">
            <v>D=200</v>
          </cell>
        </row>
        <row r="58">
          <cell r="B58" t="str">
            <v>제 수 변</v>
          </cell>
          <cell r="C58" t="str">
            <v>D=300</v>
          </cell>
        </row>
        <row r="59">
          <cell r="B59" t="str">
            <v>공 기 변</v>
          </cell>
          <cell r="C59" t="str">
            <v>D=80</v>
          </cell>
        </row>
        <row r="60">
          <cell r="B60" t="str">
            <v>공 기 변</v>
          </cell>
          <cell r="C60" t="str">
            <v>D=100</v>
          </cell>
        </row>
        <row r="61">
          <cell r="B61" t="str">
            <v>단    관</v>
          </cell>
          <cell r="C61" t="str">
            <v>D=80</v>
          </cell>
          <cell r="H61">
            <v>0.8</v>
          </cell>
          <cell r="I61" t="str">
            <v>×</v>
          </cell>
          <cell r="J61" t="str">
            <v>＋</v>
          </cell>
        </row>
        <row r="62">
          <cell r="B62" t="str">
            <v>플랜지단관</v>
          </cell>
          <cell r="C62" t="str">
            <v>D=100</v>
          </cell>
          <cell r="H62">
            <v>0.8</v>
          </cell>
          <cell r="I62" t="str">
            <v>×</v>
          </cell>
          <cell r="J62" t="str">
            <v>＋</v>
          </cell>
        </row>
        <row r="63">
          <cell r="B63" t="str">
            <v>플랜지단관</v>
          </cell>
          <cell r="C63" t="str">
            <v>D=100</v>
          </cell>
          <cell r="H63">
            <v>0.92</v>
          </cell>
          <cell r="I63" t="str">
            <v>×</v>
          </cell>
          <cell r="J63" t="str">
            <v>＋</v>
          </cell>
        </row>
        <row r="64">
          <cell r="B64" t="str">
            <v>플랜지단관</v>
          </cell>
          <cell r="C64" t="str">
            <v>D=100</v>
          </cell>
          <cell r="H64">
            <v>-2</v>
          </cell>
          <cell r="I64" t="str">
            <v>×</v>
          </cell>
          <cell r="J64" t="str">
            <v>＋</v>
          </cell>
        </row>
        <row r="65">
          <cell r="B65" t="str">
            <v>플랜지단관</v>
          </cell>
          <cell r="C65" t="str">
            <v>D=100</v>
          </cell>
          <cell r="H65">
            <v>-1</v>
          </cell>
          <cell r="I65" t="str">
            <v>×</v>
          </cell>
          <cell r="J65" t="str">
            <v>＋</v>
          </cell>
        </row>
        <row r="66">
          <cell r="B66" t="str">
            <v>플랜지단관</v>
          </cell>
          <cell r="C66" t="str">
            <v>D=100</v>
          </cell>
          <cell r="H66">
            <v>0</v>
          </cell>
          <cell r="I66" t="str">
            <v>×</v>
          </cell>
          <cell r="J66" t="str">
            <v>＋</v>
          </cell>
        </row>
        <row r="67">
          <cell r="B67" t="str">
            <v>플랜지단관</v>
          </cell>
          <cell r="C67" t="str">
            <v>D=100</v>
          </cell>
          <cell r="H67">
            <v>1</v>
          </cell>
          <cell r="I67" t="str">
            <v>×</v>
          </cell>
          <cell r="J67" t="str">
            <v>＋</v>
          </cell>
        </row>
        <row r="68">
          <cell r="B68" t="str">
            <v>플랜지단관</v>
          </cell>
          <cell r="C68" t="str">
            <v>D=100</v>
          </cell>
          <cell r="H68">
            <v>2</v>
          </cell>
          <cell r="I68" t="str">
            <v>×</v>
          </cell>
          <cell r="J68" t="str">
            <v>＋</v>
          </cell>
        </row>
        <row r="69">
          <cell r="B69" t="str">
            <v>단    관</v>
          </cell>
          <cell r="C69" t="str">
            <v>D=125</v>
          </cell>
          <cell r="H69">
            <v>3</v>
          </cell>
          <cell r="I69" t="str">
            <v>×</v>
          </cell>
          <cell r="J69" t="str">
            <v>＋</v>
          </cell>
        </row>
        <row r="70">
          <cell r="B70" t="str">
            <v>단    관</v>
          </cell>
          <cell r="C70" t="str">
            <v>D=150</v>
          </cell>
          <cell r="H70">
            <v>4</v>
          </cell>
          <cell r="I70" t="str">
            <v>×</v>
          </cell>
          <cell r="J70" t="str">
            <v>＋</v>
          </cell>
        </row>
        <row r="71">
          <cell r="B71" t="str">
            <v>단    관</v>
          </cell>
          <cell r="C71" t="str">
            <v>D=200</v>
          </cell>
          <cell r="H71">
            <v>5</v>
          </cell>
          <cell r="I71" t="str">
            <v>×</v>
          </cell>
          <cell r="J71" t="str">
            <v>＋</v>
          </cell>
        </row>
        <row r="72">
          <cell r="B72" t="str">
            <v>단    관</v>
          </cell>
          <cell r="C72" t="str">
            <v>D=250</v>
          </cell>
          <cell r="H72">
            <v>6</v>
          </cell>
          <cell r="I72" t="str">
            <v>×</v>
          </cell>
          <cell r="J72" t="str">
            <v>＋</v>
          </cell>
        </row>
        <row r="73">
          <cell r="B73" t="str">
            <v>단    관</v>
          </cell>
          <cell r="C73" t="str">
            <v>D=300</v>
          </cell>
          <cell r="H73">
            <v>7</v>
          </cell>
          <cell r="I73" t="str">
            <v>×</v>
          </cell>
          <cell r="J73" t="str">
            <v>＋</v>
          </cell>
        </row>
        <row r="74">
          <cell r="B74" t="str">
            <v>단    관</v>
          </cell>
          <cell r="C74" t="str">
            <v>D=350</v>
          </cell>
          <cell r="H74">
            <v>8</v>
          </cell>
          <cell r="I74" t="str">
            <v>×</v>
          </cell>
          <cell r="J74" t="str">
            <v>＋</v>
          </cell>
        </row>
        <row r="75">
          <cell r="B75" t="str">
            <v>단    관</v>
          </cell>
          <cell r="C75" t="str">
            <v>D=400</v>
          </cell>
          <cell r="H75">
            <v>9</v>
          </cell>
          <cell r="I75" t="str">
            <v>×</v>
          </cell>
          <cell r="J75" t="str">
            <v>＋</v>
          </cell>
        </row>
        <row r="76">
          <cell r="B76" t="str">
            <v>단    관</v>
          </cell>
          <cell r="C76" t="str">
            <v>D=450</v>
          </cell>
          <cell r="H76">
            <v>10</v>
          </cell>
          <cell r="I76" t="str">
            <v>×</v>
          </cell>
          <cell r="J76" t="str">
            <v>＋</v>
          </cell>
        </row>
        <row r="77">
          <cell r="B77" t="str">
            <v>단    관</v>
          </cell>
          <cell r="C77" t="str">
            <v>D=500</v>
          </cell>
          <cell r="H77">
            <v>11</v>
          </cell>
          <cell r="I77" t="str">
            <v>×</v>
          </cell>
          <cell r="J77" t="str">
            <v>＋</v>
          </cell>
        </row>
        <row r="78">
          <cell r="B78" t="str">
            <v>단    관</v>
          </cell>
          <cell r="C78" t="str">
            <v>D=600</v>
          </cell>
          <cell r="H78">
            <v>12</v>
          </cell>
          <cell r="I78" t="str">
            <v>×</v>
          </cell>
          <cell r="J78" t="str">
            <v>＋</v>
          </cell>
        </row>
        <row r="79">
          <cell r="B79" t="str">
            <v>단    관</v>
          </cell>
          <cell r="C79" t="str">
            <v>D=700</v>
          </cell>
          <cell r="H79">
            <v>13</v>
          </cell>
          <cell r="I79" t="str">
            <v>×</v>
          </cell>
          <cell r="J79" t="str">
            <v>＋</v>
          </cell>
        </row>
        <row r="80">
          <cell r="B80" t="str">
            <v>단    관</v>
          </cell>
          <cell r="C80" t="str">
            <v>D=800</v>
          </cell>
          <cell r="H80">
            <v>14</v>
          </cell>
          <cell r="I80" t="str">
            <v>×</v>
          </cell>
          <cell r="J80" t="str">
            <v>＋</v>
          </cell>
        </row>
        <row r="81">
          <cell r="B81" t="str">
            <v>단    관</v>
          </cell>
          <cell r="C81" t="str">
            <v>D=900</v>
          </cell>
          <cell r="H81">
            <v>15</v>
          </cell>
          <cell r="I81" t="str">
            <v>×</v>
          </cell>
          <cell r="J81" t="str">
            <v>＋</v>
          </cell>
        </row>
        <row r="82">
          <cell r="B82" t="str">
            <v>단    관</v>
          </cell>
          <cell r="C82" t="str">
            <v>D=1000</v>
          </cell>
          <cell r="H82">
            <v>16</v>
          </cell>
          <cell r="I82" t="str">
            <v>×</v>
          </cell>
          <cell r="J82" t="str">
            <v>＋</v>
          </cell>
        </row>
        <row r="83">
          <cell r="B83" t="str">
            <v>단    관</v>
          </cell>
          <cell r="C83" t="str">
            <v>D=1100</v>
          </cell>
          <cell r="H83">
            <v>17</v>
          </cell>
          <cell r="I83" t="str">
            <v>×</v>
          </cell>
          <cell r="J83" t="str">
            <v>＋</v>
          </cell>
        </row>
        <row r="84">
          <cell r="B84" t="str">
            <v>단    관</v>
          </cell>
          <cell r="C84" t="str">
            <v>D=1200</v>
          </cell>
          <cell r="H84">
            <v>18</v>
          </cell>
          <cell r="I84" t="str">
            <v>×</v>
          </cell>
          <cell r="J84" t="str">
            <v>＋</v>
          </cell>
        </row>
        <row r="85">
          <cell r="B85" t="str">
            <v>없음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/>
      <sheetData sheetId="237" refreshError="1"/>
      <sheetData sheetId="238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/>
      <sheetData sheetId="298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/>
      <sheetData sheetId="456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참고사항"/>
      <sheetName val="내역적용"/>
      <sheetName val="아스팔트헐기"/>
      <sheetName val="1.자재집계표"/>
      <sheetName val="위치조서"/>
      <sheetName val="3-1측구공"/>
      <sheetName val="3-1-1.측구공"/>
      <sheetName val="3.빗물받이공"/>
      <sheetName val="3-2.배수관 총"/>
      <sheetName val="3-2-1.횡배수집계"/>
      <sheetName val="3-2-1-1횡배수관공"/>
      <sheetName val="3-2-2 흄관 날개벽"/>
      <sheetName val="3-2-3 종배수관"/>
      <sheetName val="3-2-4집수정"/>
      <sheetName val="3-2-5.도수로"/>
      <sheetName val="3-3.암거공"/>
      <sheetName val="3-3-2 암거 날개벽"/>
      <sheetName val="3-4옹벽공"/>
      <sheetName val="3-4-1.옹벽공"/>
      <sheetName val="3-4.옹벽평균(H)"/>
      <sheetName val="3-5-1.석측공"/>
      <sheetName val="3-5.석축공"/>
      <sheetName val="4-1.수량총괄표"/>
      <sheetName val="4-2.포장수량집계"/>
      <sheetName val="4-3.본선포장수량"/>
      <sheetName val="4-4.구조물간 포장"/>
      <sheetName val="4-5.포장단위수량"/>
      <sheetName val="4-5.측점별 포장단위수량"/>
      <sheetName val="5.부대공"/>
      <sheetName val="5-1.부대공"/>
      <sheetName val="5-2.부대공 (3)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J8">
            <v>60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위치조서 (2)"/>
      <sheetName val="측구공 집계"/>
      <sheetName val="3-1-1.측구공"/>
      <sheetName val="측구공 호표"/>
      <sheetName val="4-1.수량총괄표"/>
      <sheetName val="4-2.포장수량집계"/>
      <sheetName val="4-3.본선포장수량"/>
      <sheetName val="4-4.포장단위수량"/>
      <sheetName val="(4-6.구조물 증감 단수)"/>
      <sheetName val="4-5.구조물간 포장"/>
      <sheetName val="(4-7.접속설치율및 TL값)"/>
      <sheetName val="교 량 공"/>
      <sheetName val="(3-3-4.암거 그림)"/>
      <sheetName val="기타수량양식"/>
      <sheetName val="제  목"/>
      <sheetName val="표  지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터파기및재료"/>
      <sheetName val="DATA"/>
      <sheetName val="데이타"/>
      <sheetName val="단가조사"/>
      <sheetName val="이토변실(A3-LINE)"/>
      <sheetName val="기둥(원형)"/>
      <sheetName val="기초공"/>
      <sheetName val="ABUT수량-A1"/>
      <sheetName val="A LINE"/>
      <sheetName val="데리네이타현황"/>
      <sheetName val="3-2PS"/>
      <sheetName val="보도경계블럭"/>
      <sheetName val="PSCbeam설계"/>
      <sheetName val="Baby일위대가"/>
      <sheetName val="용산1(해보)"/>
      <sheetName val="Sheet3"/>
      <sheetName val="집수정(600-700)"/>
      <sheetName val="자재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상부"/>
      <sheetName val="단면력"/>
      <sheetName val="사용성검토"/>
      <sheetName val="신축이음"/>
      <sheetName val="내진"/>
      <sheetName val="내진삽도"/>
      <sheetName val="교각계산"/>
      <sheetName val="SLAB수량"/>
      <sheetName val="ABUT수량-A1"/>
      <sheetName val="ABUT수량-A2"/>
      <sheetName val="PIER수량-1"/>
      <sheetName val="PIER수량-2"/>
      <sheetName val="토ABUT수량-1"/>
      <sheetName val="토ABUT수량-2"/>
      <sheetName val="토PIER수량-1"/>
      <sheetName val="토PIER수량-2"/>
      <sheetName val="보호블럭"/>
      <sheetName val="옹벽일"/>
      <sheetName val="옹벽토"/>
      <sheetName val="Sheet6"/>
      <sheetName val="수량총괄"/>
      <sheetName val="슬래브"/>
      <sheetName val="교대"/>
      <sheetName val="교각"/>
      <sheetName val="옹벽"/>
      <sheetName val="철근"/>
      <sheetName val="토공총괄"/>
      <sheetName val="토교대"/>
      <sheetName val="토교각"/>
      <sheetName val="토옹벽"/>
      <sheetName val="가시설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ABUT수량_A1"/>
      <sheetName val="4)유동표"/>
      <sheetName val="터널조도"/>
      <sheetName val="총괄내역서"/>
      <sheetName val="입찰안"/>
      <sheetName val="우각부보강"/>
      <sheetName val="동원(3)"/>
      <sheetName val="예정(3)"/>
      <sheetName val="종배수관"/>
      <sheetName val="중산교"/>
      <sheetName val="#REF"/>
      <sheetName val="6PILE  (돌출)"/>
      <sheetName val="원가"/>
      <sheetName val="식재총괄"/>
      <sheetName val="노임"/>
      <sheetName val="설계"/>
      <sheetName val="기본DATA"/>
      <sheetName val="ETC"/>
      <sheetName val="XXXXXX"/>
      <sheetName val="주요자재집계"/>
      <sheetName val="몰탈자재집계"/>
      <sheetName val="수량총괄집계"/>
      <sheetName val="철근총괄집계"/>
      <sheetName val="BOX수량집계"/>
      <sheetName val="BOX철근"/>
      <sheetName val="BOX수량"/>
      <sheetName val="출입문수량집계"/>
      <sheetName val="출입문철근"/>
      <sheetName val="출입문(A-A)수량"/>
      <sheetName val="출입문(B-B)수량"/>
      <sheetName val="출입문(C-C)수량 "/>
      <sheetName val="출입문(D-D)수량"/>
      <sheetName val="출입문마감부"/>
      <sheetName val="접속슬래브"/>
      <sheetName val="U-TYPE수량집계"/>
      <sheetName val="U-TYPE철근"/>
      <sheetName val="U-TYPE(334~360)"/>
      <sheetName val="U-TYPE(360~380)"/>
      <sheetName val="U-TYPE(380~400)"/>
      <sheetName val="U-TYPE(400~420)"/>
      <sheetName val="간지"/>
      <sheetName val="원형1호맨홀토공수량"/>
      <sheetName val="옹벽철근"/>
      <sheetName val="단위수량(출력X)"/>
      <sheetName val="수량집계"/>
      <sheetName val="200"/>
      <sheetName val="Sheet1"/>
      <sheetName val="일위"/>
      <sheetName val="INPUT"/>
      <sheetName val="일위대가"/>
      <sheetName val="청천내"/>
      <sheetName val="실행철강하도"/>
      <sheetName val="1.설계조건"/>
      <sheetName val="NOMUBI"/>
      <sheetName val="sw1"/>
      <sheetName val="주형"/>
      <sheetName val="배수장토목공사비"/>
      <sheetName val="전신환매도율"/>
      <sheetName val="tggwan(mac)"/>
      <sheetName val="수안보-MBR1"/>
      <sheetName val="1SPAN"/>
      <sheetName val="J형측구단위수량"/>
      <sheetName val="설비"/>
      <sheetName val="단위수량"/>
      <sheetName val="말뚝지지력산정"/>
      <sheetName val="터파기및재료"/>
      <sheetName val="단면치수"/>
      <sheetName val="SG"/>
      <sheetName val="별표집계"/>
      <sheetName val="단위중량"/>
      <sheetName val="眞비상(진주)"/>
      <sheetName val="원형측구(B-type)"/>
      <sheetName val="가도공"/>
      <sheetName val="제수"/>
      <sheetName val="신기1-LINE별연장"/>
      <sheetName val="자재단가"/>
      <sheetName val="토량산출서"/>
      <sheetName val="일반맨홀수량집계"/>
      <sheetName val="약품설비"/>
      <sheetName val="PIER수량m1"/>
      <sheetName val="BID"/>
      <sheetName val="바닥판"/>
      <sheetName val="현장타설맨홀수량산출"/>
      <sheetName val="가압장(토목)"/>
      <sheetName val="SORCE1"/>
      <sheetName val="A-4"/>
      <sheetName val="70%"/>
      <sheetName val="주방환기"/>
      <sheetName val="식생블럭단위수량"/>
      <sheetName val="내역서"/>
      <sheetName val="1-1"/>
      <sheetName val="물가시세"/>
      <sheetName val="말뚝기초"/>
      <sheetName val="Sheet17"/>
      <sheetName val="Macro(차단기)"/>
      <sheetName val="교각1"/>
      <sheetName val="DATE"/>
      <sheetName val="배수공 주요자재 집계표"/>
      <sheetName val="산출근거"/>
      <sheetName val="Sheet1 (2)"/>
      <sheetName val="2000년1차"/>
      <sheetName val="기초계산(Pmax)"/>
      <sheetName val="계산중"/>
      <sheetName val="횡배위치"/>
      <sheetName val="수질정화시설"/>
      <sheetName val="JUCKEYK"/>
      <sheetName val="도근좌표"/>
      <sheetName val="단면 (2)"/>
      <sheetName val="J直材4"/>
      <sheetName val="제잡비.xls"/>
      <sheetName val="토사(PE)"/>
      <sheetName val="부하계산서"/>
      <sheetName val="capbeam(1)"/>
      <sheetName val="Stem Footing"/>
      <sheetName val="입출재고현황 (2)"/>
      <sheetName val="데리네이타현황"/>
      <sheetName val="인건-측정"/>
      <sheetName val="EACT10"/>
      <sheetName val="COPING"/>
      <sheetName val="이토변실(A3-LINE)"/>
      <sheetName val="가시설단위수량"/>
      <sheetName val="노임이"/>
      <sheetName val="통합"/>
      <sheetName val="ASP포장"/>
      <sheetName val="깨기"/>
      <sheetName val="전체내역 (2)"/>
      <sheetName val="노임단가"/>
      <sheetName val="인건비 "/>
      <sheetName val="자압"/>
      <sheetName val="품셈TABLE"/>
      <sheetName val="위치조서"/>
      <sheetName val="방음벽기초(H=4m)"/>
      <sheetName val="관로공수량집계표(본선)"/>
      <sheetName val="집계장(대목_실행)"/>
      <sheetName val="전계가"/>
      <sheetName val="횡배수관토공수량"/>
      <sheetName val="9GNG운반"/>
      <sheetName val="98수문일위"/>
      <sheetName val="지장물C"/>
      <sheetName val="주beam"/>
      <sheetName val="하수급견적대비"/>
      <sheetName val="부속동"/>
      <sheetName val="내역서(당초변경)"/>
      <sheetName val="도로토적"/>
      <sheetName val="HANDHOLE(2)"/>
      <sheetName val="일반공사"/>
      <sheetName val="장비집계"/>
      <sheetName val="토공1차"/>
      <sheetName val="Macro1"/>
      <sheetName val="8-3기계경비"/>
      <sheetName val="8.PILE  (돌출)"/>
      <sheetName val="기둥(원형)"/>
      <sheetName val="대치판정"/>
      <sheetName val="3BL공동구 수량"/>
      <sheetName val="실행내역서"/>
      <sheetName val="설계조건"/>
      <sheetName val="DATA"/>
      <sheetName val="계약서"/>
      <sheetName val="집수정(600-700)"/>
      <sheetName val="WORK"/>
      <sheetName val="기초자료"/>
      <sheetName val="기존"/>
      <sheetName val="공사내역"/>
      <sheetName val="연결임시"/>
      <sheetName val="단면검토"/>
      <sheetName val="평균터파기고(1-2,ASP)"/>
      <sheetName val="조도계산서 (도서)"/>
      <sheetName val="화산경계"/>
      <sheetName val="우배수"/>
      <sheetName val="출입구총집계"/>
      <sheetName val="노무비"/>
      <sheetName val="내역"/>
      <sheetName val="실행비교"/>
      <sheetName val="자재단가비교표"/>
      <sheetName val="토공집계"/>
      <sheetName val="공사개요"/>
      <sheetName val="정부노임단가"/>
      <sheetName val="부대내역"/>
      <sheetName val="공사비집계"/>
      <sheetName val="1호맨홀토공"/>
      <sheetName val="1련박스"/>
      <sheetName val="guard(mac)"/>
      <sheetName val="1-1평균터파기고(1)"/>
      <sheetName val="안정계산"/>
      <sheetName val="우수"/>
      <sheetName val="지장물"/>
      <sheetName val="ITEM"/>
      <sheetName val="DIAPHRAGM"/>
      <sheetName val="물량집계"/>
      <sheetName val="공기"/>
      <sheetName val="MOTOR"/>
      <sheetName val="적용단위길이"/>
      <sheetName val="단면가정"/>
      <sheetName val="변화치수"/>
      <sheetName val="날개벽"/>
      <sheetName val="맨홀수량"/>
      <sheetName val="공용시설내역"/>
      <sheetName val="Sheet2"/>
      <sheetName val="일위대가목차"/>
      <sheetName val="안전노무비(3월)"/>
      <sheetName val="전력구구조물산근2구간"/>
      <sheetName val="플랜트 설치"/>
      <sheetName val="PROJECT BRIEF(EX.NEW)"/>
      <sheetName val="부하(성남)"/>
      <sheetName val="단가비교"/>
      <sheetName val="2000년하반기"/>
      <sheetName val="배수내역 (2)"/>
      <sheetName val="입력DATA"/>
      <sheetName val="반중력식옹벽"/>
      <sheetName val="좌측"/>
      <sheetName val="흄관기초"/>
      <sheetName val="공량산출서"/>
      <sheetName val="조명시설"/>
      <sheetName val="수리계산(2021)"/>
      <sheetName val="제-노임"/>
      <sheetName val="제직재"/>
      <sheetName val="ilch"/>
      <sheetName val="3련 BOX"/>
      <sheetName val="가시설수량"/>
      <sheetName val="C"/>
      <sheetName val="PARAMETER"/>
      <sheetName val="LEGEND"/>
      <sheetName val="전기일위대가"/>
      <sheetName val="일위(PN)"/>
      <sheetName val="증감대비"/>
      <sheetName val="가설건물"/>
      <sheetName val="견적내역서"/>
      <sheetName val="보차도경계석"/>
      <sheetName val="PIPE"/>
      <sheetName val="FLANGE"/>
      <sheetName val="VALVE"/>
      <sheetName val="1.설계기준"/>
      <sheetName val="4.구조물boq"/>
      <sheetName val="POOM_MOTO"/>
      <sheetName val="U-TYPE(1)"/>
      <sheetName val="대로근거"/>
      <sheetName val="중로근거"/>
      <sheetName val="조도계산(1)"/>
      <sheetName val="일위대가표"/>
      <sheetName val="일위대가(계측기설치)"/>
      <sheetName val="부안변전"/>
      <sheetName val="배수통관(좌)"/>
      <sheetName val="FOOTING단면력"/>
      <sheetName val="SLAB&quot;1&quot;"/>
      <sheetName val="충주"/>
      <sheetName val="2.단면가정"/>
      <sheetName val="내역을"/>
      <sheetName val="지급자재"/>
      <sheetName val="L형옹벽단위수량(25)"/>
      <sheetName val="L형옹벽단위수량(35)"/>
      <sheetName val="외천교"/>
      <sheetName val="SCH"/>
      <sheetName val="수목단가"/>
      <sheetName val="시설수량표"/>
      <sheetName val="도장"/>
      <sheetName val="시멘트"/>
      <sheetName val="출입문(C-C)수량_4"/>
      <sheetName val="출입문(C-C)수량_"/>
      <sheetName val="출입문(C-C)수량_1"/>
      <sheetName val="출입문(C-C)수량_2"/>
      <sheetName val="출입문(C-C)수량_3"/>
      <sheetName val="자재집게표 "/>
      <sheetName val="차선도색현황"/>
      <sheetName val="TYPE-A"/>
      <sheetName val="MFAB"/>
      <sheetName val="MFRT"/>
      <sheetName val="MPKG"/>
      <sheetName val="MPRD"/>
      <sheetName val="자료입력"/>
      <sheetName val="현장관리비 산출내역"/>
      <sheetName val="단가비교표"/>
      <sheetName val="상 부"/>
      <sheetName val="도장수량(하1)"/>
      <sheetName val="기초1"/>
      <sheetName val="수문일1"/>
      <sheetName val="수량"/>
      <sheetName val="ⴭⴭⴭⴭ"/>
      <sheetName val="코드표"/>
      <sheetName val="집수정"/>
      <sheetName val="IMPEADENCE MAP 취수장"/>
      <sheetName val="우수맨홀공제단위수량"/>
      <sheetName val="옹벽(수량)"/>
      <sheetName val="45,46"/>
      <sheetName val="CALCULATION"/>
      <sheetName val="용소리교"/>
      <sheetName val="횡배수관 토공량 산출"/>
      <sheetName val="배수통관토공수량"/>
      <sheetName val="상수도토공집계표"/>
      <sheetName val="수량산출"/>
      <sheetName val="공사요율"/>
      <sheetName val="물질수지(2011)"/>
      <sheetName val="Sheet5"/>
      <sheetName val="화재 탐지 설비"/>
      <sheetName val="샌딩 에폭시 도장"/>
      <sheetName val="토목공사일반"/>
      <sheetName val="회사정보"/>
      <sheetName val="수량3"/>
      <sheetName val="단가"/>
      <sheetName val="지중자재단가"/>
      <sheetName val="20관리비율"/>
      <sheetName val="차액보증"/>
      <sheetName val="1공구내역서(1)"/>
      <sheetName val="A(Rev.3)"/>
      <sheetName val="증감내역서"/>
      <sheetName val="4.고용보험"/>
      <sheetName val="포장공"/>
      <sheetName val="집계표"/>
      <sheetName val="경비단가"/>
      <sheetName val="중기일위대가"/>
      <sheetName val="토지조서"/>
      <sheetName val="토지평가조서(발송용)"/>
      <sheetName val="토지가격산출근거(발송용)"/>
      <sheetName val="토지가격산출근거"/>
      <sheetName val="2009.06지가변동율"/>
      <sheetName val="2006 표준지공시지가"/>
      <sheetName val="제시액조서(토지)"/>
      <sheetName val="기타요인 산출근거"/>
      <sheetName val="리스(CIF)산출"/>
      <sheetName val="토지평가조서"/>
      <sheetName val="anaysis_sheet"/>
      <sheetName val="편입조서"/>
      <sheetName val="가설공사비"/>
      <sheetName val="날개벽수량표"/>
      <sheetName val="배수관토공산출"/>
      <sheetName val="제수변실산출근거"/>
      <sheetName val="97노임단가"/>
      <sheetName val="지구단위계획"/>
      <sheetName val="Type(123)"/>
      <sheetName val="양식"/>
      <sheetName val="인건비"/>
      <sheetName val="1,2공구원가계산서"/>
      <sheetName val="2공구산출내역"/>
      <sheetName val="1공구산출내역서"/>
      <sheetName val="투찰내역"/>
      <sheetName val="포장재료(1)"/>
      <sheetName val="양수장(기계)"/>
      <sheetName val="조정금액결과표 (차수별)"/>
      <sheetName val="단중표"/>
      <sheetName val="현경"/>
      <sheetName val="상부수량(1)"/>
      <sheetName val="쌍송교"/>
      <sheetName val="b_balju_cho"/>
      <sheetName val="견적접수"/>
      <sheetName val="기초별표"/>
      <sheetName val="기계경비일람"/>
      <sheetName val="맨홀수량산출"/>
      <sheetName val="1_설계조건"/>
      <sheetName val="Sheet1_(2)"/>
      <sheetName val="6PILE__(돌출)"/>
      <sheetName val="항목별세부내역"/>
      <sheetName val="기술자료 (연수)"/>
      <sheetName val="취수탑"/>
      <sheetName val="1. 설계조건 2.단면가정 3. 하중계산"/>
      <sheetName val="DATA 입력란"/>
      <sheetName val="단가조사서"/>
      <sheetName val="조건표"/>
      <sheetName val="설계내역서"/>
      <sheetName val="woo(mac)"/>
      <sheetName val="총수량집계표"/>
      <sheetName val="직노"/>
      <sheetName val="L형옹벽(key)"/>
      <sheetName val="건축내역"/>
      <sheetName val="원가계산서"/>
      <sheetName val="A_4"/>
      <sheetName val="대비"/>
      <sheetName val="입찰결과보고"/>
      <sheetName val="PROCESS"/>
      <sheetName val="기계경비"/>
      <sheetName val="c_balju"/>
      <sheetName val="기초공"/>
      <sheetName val="수공기"/>
      <sheetName val="국공유지및사유지"/>
      <sheetName val="관개"/>
      <sheetName val="입찰"/>
      <sheetName val="변경집계표"/>
      <sheetName val="백호우계수"/>
      <sheetName val="일위_파일"/>
      <sheetName val="신표지1"/>
      <sheetName val="당초내역서"/>
      <sheetName val="배수공1"/>
      <sheetName val="토공"/>
      <sheetName val="철근단면적"/>
      <sheetName val="EQUIP LIST"/>
      <sheetName val="단가 및 재료비"/>
      <sheetName val="횡배수관위치조서"/>
      <sheetName val="투찰"/>
      <sheetName val="변경서식"/>
      <sheetName val="cost"/>
      <sheetName val="금액"/>
      <sheetName val="상부집계표"/>
      <sheetName val="날개벽(시점좌측)"/>
      <sheetName val="가시설(TYPE-A)"/>
      <sheetName val="용수량(생활용수)"/>
      <sheetName val="산출내역서집계표"/>
      <sheetName val="JUCK"/>
      <sheetName val="금액내역서"/>
      <sheetName val="하나모듈옥외소화전이설"/>
      <sheetName val="토공정보"/>
      <sheetName val="오동"/>
      <sheetName val="대조"/>
      <sheetName val="나한"/>
      <sheetName val="견적서"/>
      <sheetName val="MSG 수량"/>
      <sheetName val="집계"/>
      <sheetName val="표층포설및다짐"/>
      <sheetName val="입출재고현황_(2)"/>
      <sheetName val="일위집계표"/>
      <sheetName val="수량이동"/>
      <sheetName val="심사계산"/>
      <sheetName val="심사물량"/>
      <sheetName val="암거단위"/>
      <sheetName val="횡 연장"/>
      <sheetName val="자압1"/>
      <sheetName val="건축-물가변동"/>
      <sheetName val="농로수량집계"/>
      <sheetName val="농로토공집계"/>
      <sheetName val="L형 옹벽"/>
      <sheetName val="구조물철거타공정이월"/>
      <sheetName val="평균높이산출근거"/>
      <sheetName val="card1"/>
      <sheetName val="시행후면적"/>
      <sheetName val="세목전체"/>
      <sheetName val="집1"/>
      <sheetName val="단가산출"/>
      <sheetName val="전기일위목록"/>
      <sheetName val="요율"/>
      <sheetName val="과천MAIN"/>
      <sheetName val="배수공"/>
      <sheetName val="SKETCH"/>
      <sheetName val="REINF."/>
      <sheetName val="LOADS"/>
      <sheetName val="CHECK1"/>
      <sheetName val="설계개요"/>
      <sheetName val="보도경계블럭"/>
      <sheetName val="총괄표"/>
      <sheetName val="포장공사"/>
      <sheetName val="허용지지력"/>
      <sheetName val="양수장내역"/>
      <sheetName val="부대공사비"/>
      <sheetName val="감가상각"/>
      <sheetName val="수량산출서(당초)"/>
      <sheetName val="기계시공"/>
      <sheetName val="중기경유지급대장"/>
      <sheetName val="중기잡유공제"/>
      <sheetName val="중기잡유지급대장"/>
      <sheetName val="중기임차료"/>
      <sheetName val="중기경유공제"/>
      <sheetName val="진접"/>
      <sheetName val="D-3109"/>
      <sheetName val="골재산출"/>
      <sheetName val="수지예산"/>
      <sheetName val="Excel"/>
      <sheetName val="9902"/>
      <sheetName val="대창(장성)"/>
      <sheetName val="자재집계표"/>
      <sheetName val="표지판현황"/>
      <sheetName val="3. 지하차도 물량 집계표"/>
      <sheetName val="토공(우물통,기타) "/>
      <sheetName val="받이단위량"/>
      <sheetName val="마산방향"/>
      <sheetName val="진주방향"/>
      <sheetName val="하수실행"/>
      <sheetName val="경비2내역"/>
      <sheetName val="단 box"/>
      <sheetName val="교각토공"/>
      <sheetName val="개별직종노임단가(2003.9)"/>
      <sheetName val="PE관"/>
      <sheetName val="입력"/>
      <sheetName val="부안일위"/>
      <sheetName val="대림경상68억"/>
      <sheetName val="(A)내역서"/>
      <sheetName val="맨홀수량집계"/>
      <sheetName val="노무비단가"/>
      <sheetName val="단가산출서"/>
      <sheetName val="전기단가조사서"/>
      <sheetName val="날개벽(TYPE2)"/>
      <sheetName val="고창방향"/>
      <sheetName val="입력값"/>
      <sheetName val="측구집계"/>
      <sheetName val="설계기준 및 하중계산"/>
      <sheetName val="토목내역서"/>
      <sheetName val="계산식"/>
      <sheetName val="일반맨홀수량집계(A-7 LINE)"/>
      <sheetName val="건축집계"/>
      <sheetName val="가람과비교"/>
      <sheetName val="표준지"/>
      <sheetName val="변경후-SHEET"/>
      <sheetName val="전기 원가계산서"/>
      <sheetName val="대창(함평)-창열"/>
      <sheetName val="단가(반정1교-원주)"/>
      <sheetName val="단가표 "/>
      <sheetName val="계수시트"/>
      <sheetName val="97 사업추정(WEKI)"/>
      <sheetName val="말뚝물량"/>
      <sheetName val="설 계"/>
      <sheetName val="밸브설치"/>
      <sheetName val="98비정기소모"/>
      <sheetName val="재료비"/>
      <sheetName val="견적서(대외) (2)"/>
      <sheetName val="수량산출서"/>
      <sheetName val="피벗테이블데이터분석"/>
      <sheetName val="RAHMEN"/>
      <sheetName val="특수기호강도거푸집"/>
      <sheetName val="종배수관면벽신"/>
      <sheetName val="종배수관(신)"/>
      <sheetName val="가격조사서"/>
      <sheetName val="인구밀도산정"/>
      <sheetName val="BOX(1.5X1.5)"/>
      <sheetName val="다이꾸"/>
      <sheetName val="자료"/>
      <sheetName val="조서입력"/>
      <sheetName val="입력창"/>
      <sheetName val="결과창"/>
      <sheetName val="10.1"/>
      <sheetName val="산근"/>
      <sheetName val="공사비 내역 (가)"/>
      <sheetName val="AHU집계"/>
      <sheetName val="공조기휀"/>
      <sheetName val="공조기"/>
      <sheetName val="INPUT-DATA"/>
      <sheetName val="물질수지"/>
      <sheetName val="N賃率-職"/>
      <sheetName val="간선계산"/>
      <sheetName val="경비"/>
      <sheetName val="공사비예비관리공감측설산출내역"/>
      <sheetName val="공감비"/>
      <sheetName val="수로단위수량"/>
      <sheetName val="제수변수량"/>
      <sheetName val="공사비예산서(토목분)"/>
      <sheetName val="L_RPTA05_목록"/>
      <sheetName val="지진시"/>
      <sheetName val="unitpric"/>
      <sheetName val="noyim"/>
      <sheetName val="junggi"/>
      <sheetName val="일위대가(뷔페)"/>
      <sheetName val="Macro2"/>
      <sheetName val="단가조건(02년)"/>
      <sheetName val="단가대비표"/>
      <sheetName val="05년"/>
      <sheetName val="자재집계표2 "/>
      <sheetName val="전체원가계산서작업용"/>
      <sheetName val="전체내역작업용"/>
      <sheetName val="퇴직공제부금산출근거"/>
      <sheetName val="내역서적용수량 (지방도893)"/>
      <sheetName val="견적대비표"/>
      <sheetName val="수원역(전체분)설계서"/>
      <sheetName val="표지"/>
      <sheetName val="반중력식옹벽3.5"/>
      <sheetName val="2"/>
      <sheetName val="수로BOX"/>
      <sheetName val="ca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적용"/>
      <sheetName val="1.자재집계표"/>
      <sheetName val="위치조서"/>
      <sheetName val="3-2.배수관 총"/>
      <sheetName val="3-2-1.횡배수집계"/>
      <sheetName val="3-2-1-1횡배수관공"/>
      <sheetName val="3-2-2 흄관 날개벽"/>
      <sheetName val="3-2-3 종배수관"/>
      <sheetName val="3-2-4집수정"/>
      <sheetName val="(3-2-4-1집수정)"/>
      <sheetName val="(3-2-4-2종배수 단수)"/>
      <sheetName val="3-2-5.도수로"/>
      <sheetName val="3-2-6.맹암거"/>
      <sheetName val="3-3.암거공"/>
      <sheetName val="3-3-1.암거돌붙임"/>
      <sheetName val="3-3-2 암거 날개벽"/>
      <sheetName val="3-3-3 날개벽 공제량"/>
      <sheetName val="3-4옹벽공"/>
      <sheetName val="3-4-1.옹벽평균(H)"/>
      <sheetName val="3-5-1.석측공"/>
      <sheetName val="4-1.수량총괄표"/>
      <sheetName val="4-2.포장수량집계"/>
      <sheetName val="4-3.본선포장수량"/>
      <sheetName val="4-4.구조물간 포장"/>
      <sheetName val="4-5.포장단위수량"/>
      <sheetName val="(4-6.구조물 증감 단수)"/>
      <sheetName val="(4-7.접속설치율및 TL값)"/>
      <sheetName val="5.부대공"/>
      <sheetName val="5-1.부대공"/>
      <sheetName val="5.차선도색"/>
      <sheetName val="5-2.부대공 (3)"/>
      <sheetName val="Module1"/>
    </sheetNames>
    <sheetDataSet>
      <sheetData sheetId="0"/>
      <sheetData sheetId="1" refreshError="1"/>
      <sheetData sheetId="2">
        <row r="8">
          <cell r="J8">
            <v>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적용"/>
      <sheetName val="1.자재집계표"/>
      <sheetName val="위치조서"/>
      <sheetName val="3-2.배수관 총"/>
      <sheetName val="3-2-1.횡배수집계"/>
      <sheetName val="3-2-1-1횡배수관공"/>
      <sheetName val="3-2-2 흄관 날개벽"/>
      <sheetName val="3-2-3 종배수관"/>
      <sheetName val="3-2-4집수정"/>
      <sheetName val="(3-2-4-1집수정)"/>
      <sheetName val="(3-2-4-2종배수 단수)"/>
      <sheetName val="3-2-5.도수로"/>
      <sheetName val="3-2-6.맹암거"/>
      <sheetName val="3-3.암거공"/>
      <sheetName val="3-3-1.암거돌붙임"/>
      <sheetName val="3-3-2 암거 날개벽"/>
      <sheetName val="3-3-3 날개벽 공제량"/>
      <sheetName val="3-4옹벽공"/>
      <sheetName val="3-4-1.옹벽평균(H)"/>
      <sheetName val="3-5-1.석측공"/>
      <sheetName val="목차메뉴"/>
      <sheetName val="5.부대공"/>
      <sheetName val="5.차선도색"/>
      <sheetName val="5-1.부대공"/>
      <sheetName val="5-2.부대공 (3)"/>
      <sheetName val="Module1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관경고용테이프수집"/>
      <sheetName val="관경고용산근"/>
      <sheetName val="중부"/>
      <sheetName val="북부"/>
      <sheetName val="남부"/>
      <sheetName val="표지"/>
      <sheetName val="1.토총"/>
      <sheetName val="토적"/>
      <sheetName val="가정오수"/>
      <sheetName val="2.관로집"/>
      <sheetName val="관부설"/>
      <sheetName val="가정연결"/>
      <sheetName val="3.구조물집계"/>
      <sheetName val="맨홀높이"/>
      <sheetName val="맨홀2"/>
      <sheetName val="4.포장공"/>
      <sheetName val="관로"/>
      <sheetName val="가정연결관"/>
      <sheetName val="5.부대공"/>
      <sheetName val="(1)가시설공"/>
      <sheetName val="(2)경고"/>
      <sheetName val="(3)기타"/>
      <sheetName val="6.주요자재대"/>
      <sheetName val="7.폐기물"/>
      <sheetName val="이월도표"/>
      <sheetName val="추적+궁합"/>
      <sheetName val="로또정석"/>
      <sheetName val="최근21회정석"/>
      <sheetName val="당첨금"/>
      <sheetName val="로또그림"/>
      <sheetName val="로또용어"/>
      <sheetName val="로또abc"/>
      <sheetName val="로또10계명"/>
      <sheetName val="Sheet7"/>
      <sheetName val="Sheet6"/>
      <sheetName val="Sheet5"/>
      <sheetName val="Sheet4"/>
      <sheetName val="Sheet3 (2)"/>
      <sheetName val="summary"/>
      <sheetName val="chart"/>
      <sheetName val="chart update"/>
      <sheetName val="남평1"/>
      <sheetName val="남평2"/>
      <sheetName val="남평3"/>
      <sheetName val="회동1"/>
      <sheetName val="회동2"/>
      <sheetName val="회동3"/>
      <sheetName val="회동4"/>
      <sheetName val="3구조물공간지"/>
      <sheetName val="1집계표간지"/>
      <sheetName val="구조물공집계표"/>
      <sheetName val="토공집계표"/>
      <sheetName val="2여과지"/>
      <sheetName val="여과지집계표"/>
      <sheetName val="여과지"/>
      <sheetName val="여과지토적표"/>
      <sheetName val="3배수지"/>
      <sheetName val="배수지집계표"/>
      <sheetName val="배수지"/>
      <sheetName val="배수지토적표"/>
      <sheetName val="4염소투입실"/>
      <sheetName val="염소투입실집계표"/>
      <sheetName val="염소투입실공사"/>
      <sheetName val="간지"/>
      <sheetName val="자재집계표"/>
      <sheetName val="주요자재집계표"/>
      <sheetName val="토공"/>
      <sheetName val="총괄토공집계"/>
      <sheetName val="시점부토공"/>
      <sheetName val="종점부토공"/>
      <sheetName val="교각토공"/>
      <sheetName val="총괄집계 "/>
      <sheetName val="총괄철근집계(1)"/>
      <sheetName val="총괄철근집계(2)"/>
      <sheetName val="구조물공"/>
      <sheetName val="본체집계"/>
      <sheetName val="본체철근집계"/>
      <sheetName val="날개벽철근집계 "/>
      <sheetName val="본체그림"/>
      <sheetName val="본체수량"/>
      <sheetName val="접속슬래브집계"/>
      <sheetName val="접속(시점)"/>
      <sheetName val="접속(종점)"/>
      <sheetName val="자재총괄"/>
      <sheetName val="시멘트레미콘구입량"/>
      <sheetName val="골재구입량"/>
      <sheetName val="VXXXXX"/>
      <sheetName val="방음벽수량"/>
      <sheetName val="방음벽기초수량"/>
      <sheetName val="방음벽설치현황"/>
      <sheetName val="단위수량"/>
      <sheetName val="가설방음판넬"/>
      <sheetName val="가설방진망"/>
      <sheetName val="세륜세차시설"/>
      <sheetName val="가도수량집계"/>
      <sheetName val="가도토공"/>
      <sheetName val="가도포장수량집계표"/>
      <sheetName val="가포장조서"/>
      <sheetName val="가도단위수량"/>
      <sheetName val="가배수관"/>
      <sheetName val="골재덮개시설"/>
      <sheetName val="준공표지판집계"/>
      <sheetName val="경계표주집계(X)"/>
      <sheetName val="경계수량(X)"/>
      <sheetName val="경계표주단위수량(X)"/>
      <sheetName val="기존도로유지관리비"/>
      <sheetName val="식재공"/>
      <sheetName val="산림복구비"/>
      <sheetName val="가설건물"/>
      <sheetName val="가옥철거조서"/>
      <sheetName val="자재집계산출"/>
      <sheetName val="지장물보호(수집)"/>
      <sheetName val="지장물산근"/>
      <sheetName val="지장물보호공단위수량"/>
      <sheetName val="총괄집계표"/>
      <sheetName val="재료집계표"/>
      <sheetName val="몰탈집계표"/>
      <sheetName val="포장집계표"/>
      <sheetName val="본선부집계"/>
      <sheetName val="TYPE별조서"/>
      <sheetName val="본선부산출"/>
      <sheetName val="진입부보도집계"/>
      <sheetName val="진입보도산출"/>
      <sheetName val="접속도로집계"/>
      <sheetName val="진입로집계"/>
      <sheetName val="진입로"/>
      <sheetName val="점자블럭집계"/>
      <sheetName val="점자블럭산출"/>
      <sheetName val="공제량집계"/>
      <sheetName val="공제량"/>
      <sheetName val="경계석총집계"/>
      <sheetName val="보차도수량집계"/>
      <sheetName val="보차도경계조서"/>
      <sheetName val="보차도산출"/>
      <sheetName val="도로경계석집계"/>
      <sheetName val="도로경계조서"/>
      <sheetName val="도로경계산출"/>
      <sheetName val="1.토공집계"/>
      <sheetName val="2.관대집계표"/>
      <sheetName val="접합"/>
      <sheetName val="3.구조물공"/>
      <sheetName val="7.폐기물집계"/>
      <sheetName val="토실"/>
      <sheetName val="VXXX"/>
      <sheetName val="Recovered_Sheet1"/>
      <sheetName val="관로공집계"/>
      <sheetName val="수밀검사조서"/>
      <sheetName val="본관조서(PVC)"/>
      <sheetName val="PVC접합개소 산출서"/>
      <sheetName val="PVC이중벽관D300집계"/>
      <sheetName val="PVC이중벽관D300집계-OPEN"/>
      <sheetName val="PVCDC300단위집계-OPEN"/>
      <sheetName val="PVCDC300단위수량-OPEN"/>
      <sheetName val="PVC이중벽관D300집계-가설흙막이"/>
      <sheetName val="PVCDC300단위집계-가설흙막이"/>
      <sheetName val="PVCDC300단위수량-가설흙막이"/>
      <sheetName val="전체맨홀집계"/>
      <sheetName val="원형1호맨홀집계표"/>
      <sheetName val="오수맨홀조서"/>
      <sheetName val="원형1맨홀(무근)집계표"/>
      <sheetName val="원형1호맨홀(철근)집계표"/>
      <sheetName val="오수원형1호맨홀단위집계"/>
      <sheetName val="오수원형맨홀1호"/>
      <sheetName val="원형1호맨홀(철근)단위수량집계"/>
      <sheetName val="원형1호맨홀(철근)단위수량"/>
      <sheetName val="왕십리방향"/>
      <sheetName val="5.배수관로"/>
      <sheetName val="주요자재"/>
      <sheetName val="폐기물처리"/>
      <sheetName val="집수정(600-700)"/>
      <sheetName val="연결관산출조서"/>
      <sheetName val="3.2 3차처리시설"/>
      <sheetName val="자재집계"/>
      <sheetName val="설비동집계표-전체"/>
      <sheetName val="설비동집계"/>
      <sheetName val="설비동산근"/>
      <sheetName val="불인산저장조집계"/>
      <sheetName val="설비동-불인산저장조"/>
      <sheetName val="Sheet1"/>
      <sheetName val="식재"/>
      <sheetName val="시설물"/>
      <sheetName val="식재출력용"/>
      <sheetName val="유지관리"/>
      <sheetName val="단가"/>
      <sheetName val="세부내역"/>
      <sheetName val="일위대가"/>
      <sheetName val="조견표"/>
      <sheetName val="기계경비(일반)"/>
      <sheetName val="산출근거(마산, 만천, 가례)"/>
      <sheetName val="산출근거(남강)"/>
      <sheetName val="산출근거(가설도로 조성)"/>
      <sheetName val="산출근거(가설도로 성토다짐)"/>
      <sheetName val="산출근거(가설도로 살수)"/>
      <sheetName val="산출근거(가설도로 유지보수)"/>
      <sheetName val="구조물철거타공정이월"/>
      <sheetName val="터파기및재료"/>
      <sheetName val="데이타"/>
      <sheetName val="진주방향"/>
      <sheetName val="해평견적"/>
      <sheetName val="변수값"/>
      <sheetName val="중기상차"/>
      <sheetName val="AS복구"/>
      <sheetName val="중기터파기"/>
      <sheetName val="공사설명서"/>
      <sheetName val="자재단가(완)"/>
      <sheetName val="노임단가(완)"/>
      <sheetName val="일위대가_목록"/>
      <sheetName val="일위대가(노임수정(완), 자재 및 물린단산수정필요)"/>
      <sheetName val="2007기계경비산출표(완)"/>
      <sheetName val="단가산출_목록"/>
      <sheetName val="단가산출서"/>
      <sheetName val="시험비 단가"/>
      <sheetName val="내역서"/>
      <sheetName val="일반화물자동차운임"/>
      <sheetName val="수안보-MBR1"/>
      <sheetName val="내역"/>
      <sheetName val="정부노임단가"/>
      <sheetName val="안전시설(수집)"/>
      <sheetName val="안전시설"/>
      <sheetName val="토공유용계획"/>
      <sheetName val="유입관로집계"/>
      <sheetName val="유입관로토적"/>
      <sheetName val="처리장집계"/>
      <sheetName val="처리장토적"/>
      <sheetName val="진입도로토적"/>
      <sheetName val="배수공총괄 집계표(횡)"/>
      <sheetName val="보차도경계석집계표(종)"/>
      <sheetName val="보차도경계석 조서"/>
      <sheetName val="보차도경계석단위량"/>
      <sheetName val="경계석집계표(종)"/>
      <sheetName val="경계석"/>
      <sheetName val="경계석단위량"/>
      <sheetName val="배수집계표(종)"/>
      <sheetName val="종배수관"/>
      <sheetName val="빗물받이집계"/>
      <sheetName val="빗물받이조서"/>
      <sheetName val="빗물받이단위량"/>
      <sheetName val="맨홀집계표 "/>
      <sheetName val="맨홀조서"/>
      <sheetName val="맨홀단위량"/>
      <sheetName val="장비집계"/>
      <sheetName val="고양관재"/>
      <sheetName val="가도공"/>
      <sheetName val="집계표"/>
      <sheetName val="조명시설"/>
      <sheetName val="단가일람"/>
      <sheetName val="조경일람"/>
      <sheetName val="총괄내역서"/>
      <sheetName val="내역서(전기)"/>
      <sheetName val="일위대가목차"/>
      <sheetName val="bearing"/>
      <sheetName val="연동내역"/>
      <sheetName val="SLAB"/>
      <sheetName val="고압수량(철거)"/>
      <sheetName val="식재인부"/>
      <sheetName val="부대내역"/>
      <sheetName val="수량산출"/>
      <sheetName val="우수받이"/>
      <sheetName val="Sheet1 (2)"/>
      <sheetName val="일위대가표"/>
      <sheetName val="건축내역"/>
      <sheetName val="상부공"/>
      <sheetName val="지장물보호공"/>
      <sheetName val="사다리-C"/>
      <sheetName val="상수가스보호"/>
      <sheetName val="통신보호"/>
      <sheetName val="전주지지대"/>
      <sheetName val="L형측구(화강석)"/>
      <sheetName val="L형측구(콘크리트)"/>
      <sheetName val="관보호공단위수량표"/>
      <sheetName val="오수받이뚜껑단위수량"/>
      <sheetName val="석축"/>
      <sheetName val="차액보증"/>
      <sheetName val="슬래브"/>
      <sheetName val="원가계산"/>
      <sheetName val="레미콘"/>
      <sheetName val="pe이중벽관"/>
      <sheetName val="pe이중벽관 (우수)"/>
      <sheetName val="D100관"/>
      <sheetName val="D16"/>
      <sheetName val="D20"/>
      <sheetName val="D25"/>
      <sheetName val="D50"/>
      <sheetName val="D75,D100"/>
      <sheetName val="원가"/>
      <sheetName val="계산서(곡선부)"/>
      <sheetName val="포장재료집계표"/>
      <sheetName val="증감내역서"/>
      <sheetName val="1-4-2.관(약)"/>
      <sheetName val="관접합및부설"/>
      <sheetName val="수지표"/>
      <sheetName val="셀명"/>
      <sheetName val="공사"/>
      <sheetName val="전차선로 물량표"/>
      <sheetName val="한강운반비"/>
      <sheetName val="#REF"/>
      <sheetName val="자재"/>
      <sheetName val="공통(20-91)"/>
      <sheetName val="-치수표(곡선부)"/>
      <sheetName val="견적대비표"/>
      <sheetName val="맨홀수량산출"/>
      <sheetName val="우배수"/>
      <sheetName val="계산식"/>
      <sheetName val="5.정산서"/>
      <sheetName val="데리네이타현황"/>
      <sheetName val="BD"/>
      <sheetName val="자료"/>
      <sheetName val="토공연장"/>
      <sheetName val="관급자재대"/>
      <sheetName val="토공 total"/>
      <sheetName val="8.석축단위(H=1.5M)"/>
      <sheetName val="총괄내역서(설계)"/>
      <sheetName val="FOB발"/>
      <sheetName val="물가대비표"/>
      <sheetName val="설계명세서"/>
      <sheetName val="CODE"/>
      <sheetName val="nys"/>
      <sheetName val="신당동집계표"/>
      <sheetName val="신당동산출근거"/>
      <sheetName val="토사(PE)"/>
      <sheetName val="1호인버트수량"/>
      <sheetName val="교량하부공"/>
      <sheetName val="조건표"/>
      <sheetName val="남평내역"/>
      <sheetName val="기계경비(시간당)"/>
      <sheetName val="램머"/>
      <sheetName val="WORK"/>
      <sheetName val="수로BOX"/>
      <sheetName val="수압시험수집"/>
      <sheetName val="수압시험산근"/>
      <sheetName val="기기리스트"/>
      <sheetName val="원형맨홀수량"/>
      <sheetName val="음봉방향"/>
      <sheetName val="ABUT수량-A1"/>
      <sheetName val="지수"/>
      <sheetName val="일위대가(계측기설치)"/>
      <sheetName val="단위수량산출"/>
      <sheetName val="guard(mac)"/>
      <sheetName val="INTRO."/>
      <sheetName val="1.설계조건"/>
      <sheetName val="단위수량(출력X)"/>
      <sheetName val="수량집계"/>
      <sheetName val="노무비"/>
      <sheetName val="천방교접속"/>
      <sheetName val="대포2교접속"/>
      <sheetName val="SPEC"/>
      <sheetName val="DATA"/>
      <sheetName val="BID"/>
      <sheetName val="도근좌표"/>
      <sheetName val="입찰안"/>
      <sheetName val="6PILE  (돌출)"/>
      <sheetName val="공사비"/>
      <sheetName val="입찰"/>
      <sheetName val="현경"/>
      <sheetName val="4차원가계산서"/>
      <sheetName val="L형 옹벽"/>
      <sheetName val="공사개요"/>
      <sheetName val="상부집계표"/>
      <sheetName val="HVAC"/>
      <sheetName val="맨홀수량"/>
      <sheetName val="설비"/>
      <sheetName val="제품"/>
      <sheetName val="SG"/>
      <sheetName val="기본단가표"/>
      <sheetName val="마산방향"/>
      <sheetName val="마산방향철근집계"/>
      <sheetName val="교대"/>
      <sheetName val="수목표준대가"/>
      <sheetName val="투찰가"/>
      <sheetName val="목포방향"/>
      <sheetName val="노임단가"/>
      <sheetName val="A LINE"/>
      <sheetName val="공토공단위당"/>
      <sheetName val="대로근거"/>
      <sheetName val="중로근거"/>
      <sheetName val="8.PILE  (돌출)"/>
      <sheetName val="gvl"/>
      <sheetName val="bm(CIcable)"/>
      <sheetName val="5.소재"/>
      <sheetName val="인건비 "/>
      <sheetName val="당초계약"/>
      <sheetName val="인건비"/>
      <sheetName val="등록자료"/>
      <sheetName val="물돌리기수량집계"/>
      <sheetName val="물돌리기연장산출"/>
      <sheetName val="물돌리기"/>
      <sheetName val="토공정보"/>
      <sheetName val="TYPE-1"/>
      <sheetName val="우각부보강"/>
      <sheetName val="우수공"/>
      <sheetName val="계수시트"/>
      <sheetName val="원가계산서"/>
      <sheetName val="대치판정"/>
      <sheetName val="횡배수관재료-"/>
      <sheetName val="계산서(직선부)"/>
      <sheetName val="콘크리트측구연장"/>
      <sheetName val="포장공"/>
      <sheetName val="-몰탈콘크리트"/>
      <sheetName val="-배수구조물공토공"/>
      <sheetName val="예산명세서"/>
      <sheetName val="자료입력"/>
      <sheetName val="용량(1-2)"/>
      <sheetName val="노무단가"/>
      <sheetName val="G.R300경비"/>
      <sheetName val="TYPE-A"/>
      <sheetName val="실행철강하도"/>
      <sheetName val="산출근거"/>
      <sheetName val="연결관암거"/>
      <sheetName val="CAL"/>
      <sheetName val="산출내역서집계표"/>
      <sheetName val="1공구"/>
      <sheetName val="전기공사"/>
      <sheetName val="7단가"/>
      <sheetName val="도장수량(하1)"/>
      <sheetName val="주형"/>
      <sheetName val="JUCKEYK"/>
      <sheetName val="tggwan(mac)"/>
      <sheetName val="원형1호맨홀토공수량"/>
      <sheetName val="견적서-을지"/>
      <sheetName val="기계경비"/>
      <sheetName val="설계조건"/>
      <sheetName val="3지구단위"/>
      <sheetName val="상부수량(1)"/>
      <sheetName val="광양 3기 유입수"/>
      <sheetName val="CABLE SIZE-3"/>
      <sheetName val="S0"/>
      <sheetName val="SLAB&quot;1&quot;"/>
      <sheetName val="전체철근집계"/>
      <sheetName val="위치조서"/>
      <sheetName val="INPUT(덕도방향-시점)"/>
      <sheetName val="기둥"/>
      <sheetName val="저판(버림100)"/>
      <sheetName val="MSG 수량"/>
      <sheetName val="군남내역서"/>
      <sheetName val="상수도토공집계표"/>
      <sheetName val="전기"/>
      <sheetName val="구의33고"/>
      <sheetName val="용집"/>
      <sheetName val="토목"/>
      <sheetName val="기계상세"/>
      <sheetName val="코드표"/>
      <sheetName val="남양주부대"/>
      <sheetName val="INFO"/>
      <sheetName val="뚝토공"/>
      <sheetName val="보차도경계석"/>
      <sheetName val="노임"/>
      <sheetName val="(전기)설계예산서"/>
      <sheetName val="SE-611"/>
      <sheetName val="3BL공동구 수량"/>
      <sheetName val="수로단위수량"/>
      <sheetName val="공비대비"/>
      <sheetName val="INPUT"/>
      <sheetName val="기둥(원형)"/>
      <sheetName val="1-1평균터파기고(1)"/>
      <sheetName val="RangeObject"/>
      <sheetName val="static.cal"/>
      <sheetName val="내역서변경성원"/>
      <sheetName val="Total"/>
      <sheetName val="COVER"/>
      <sheetName val="공통가설"/>
      <sheetName val="단가조사"/>
      <sheetName val="일위대가(가설)"/>
      <sheetName val="EQT-ESTN"/>
      <sheetName val="자재단가"/>
      <sheetName val="6공구(당초)"/>
      <sheetName val="(A)내역서"/>
      <sheetName val="수량산출서"/>
      <sheetName val="평균터파기고(1-2,ASP)"/>
      <sheetName val="STEEL BOX 단면설계(SEC.8)"/>
      <sheetName val="합계금액"/>
      <sheetName val="교각(P1)수량"/>
      <sheetName val="3.바닥판설계"/>
      <sheetName val="기본자료"/>
      <sheetName val="노견단위수량"/>
      <sheetName val="일위목록"/>
      <sheetName val="요율"/>
      <sheetName val="시점부교대"/>
      <sheetName val="말뚝지지력산정"/>
      <sheetName val="2000전체분"/>
      <sheetName val="2000년1차"/>
      <sheetName val="설계서을"/>
      <sheetName val="APT"/>
      <sheetName val="교각1"/>
      <sheetName val="견적사양비교표"/>
      <sheetName val="CABdata"/>
      <sheetName val="내역(정지)"/>
      <sheetName val="계정"/>
      <sheetName val="제수변수량"/>
      <sheetName val="공기변수량"/>
      <sheetName val="일위대가(목록)"/>
      <sheetName val="산근(목록)"/>
      <sheetName val="재료비"/>
      <sheetName val="이형관중량"/>
      <sheetName val="날개벽"/>
      <sheetName val="DAN"/>
      <sheetName val="유입량"/>
      <sheetName val="깨기"/>
      <sheetName val="C3"/>
      <sheetName val="cable-data"/>
      <sheetName val="4.장비손료"/>
      <sheetName val="가시설(TYPE-A)"/>
      <sheetName val="총괄표"/>
      <sheetName val="터널조도"/>
      <sheetName val="A 견적"/>
      <sheetName val="구분표"/>
      <sheetName val="금액내역서"/>
      <sheetName val="원가입력"/>
      <sheetName val="내역서(기계)"/>
      <sheetName val="화재 탐지 설비"/>
      <sheetName val="IW-LIST"/>
      <sheetName val="woo(mac)"/>
      <sheetName val="횡배수관"/>
      <sheetName val="3.하중산정4.지지력"/>
      <sheetName val="산근1,2"/>
      <sheetName val="물가시세"/>
      <sheetName val="콘_재료분리(1)"/>
      <sheetName val="매설지선굴착"/>
      <sheetName val="총괄"/>
      <sheetName val="단가산출"/>
      <sheetName val="4)유동표"/>
      <sheetName val="구천"/>
      <sheetName val="9GNG운반"/>
      <sheetName val="흄관기초"/>
      <sheetName val="COST"/>
      <sheetName val="MOTOR"/>
      <sheetName val="단면가정"/>
      <sheetName val="목차"/>
      <sheetName val="우수"/>
      <sheetName val="교대시점"/>
      <sheetName val="을"/>
      <sheetName val="1.우편집중내역서"/>
      <sheetName val="COPING"/>
      <sheetName val="노무비단가"/>
      <sheetName val="A-4"/>
      <sheetName val="수입"/>
      <sheetName val="대림경상68억"/>
      <sheetName val="토 적 표"/>
      <sheetName val="내역서-2"/>
      <sheetName val="시설일위"/>
      <sheetName val="표층포설및다짐"/>
      <sheetName val="Data&amp;Result"/>
      <sheetName val="현장관리비"/>
      <sheetName val="제출내역 (2)"/>
      <sheetName val="TIE-IN"/>
      <sheetName val="RPF_일반수량(35m)"/>
      <sheetName val="1_토총"/>
      <sheetName val="2_관로집"/>
      <sheetName val="3_구조물집계"/>
      <sheetName val="4_포장공"/>
      <sheetName val="5_부대공"/>
      <sheetName val="6_주요자재대"/>
      <sheetName val="7_폐기물"/>
      <sheetName val="1_설계조건"/>
      <sheetName val="5_소재"/>
      <sheetName val="Sheet3_(2)"/>
      <sheetName val="chart_update"/>
      <sheetName val="5_배수관로"/>
      <sheetName val="총괄집계_"/>
      <sheetName val="날개벽철근집계_"/>
      <sheetName val="1_토공집계"/>
      <sheetName val="2_관대집계표"/>
      <sheetName val="3_구조물공"/>
      <sheetName val="7_폐기물집계"/>
      <sheetName val="PVC접합개소_산출서"/>
      <sheetName val="3_2_3차처리시설"/>
      <sheetName val="부하계산서"/>
      <sheetName val="인건-측정"/>
      <sheetName val="11.우각부 보강"/>
      <sheetName val="입력자료(노무비)"/>
      <sheetName val="1.재료집계"/>
      <sheetName val="재료집계표(1)"/>
      <sheetName val="2.토공"/>
      <sheetName val="토공수량집계표"/>
      <sheetName val="토적집계표"/>
      <sheetName val="A-LINE"/>
    </sheetNames>
    <sheetDataSet>
      <sheetData sheetId="0" refreshError="1">
        <row r="61">
          <cell r="I61" t="str">
            <v>×</v>
          </cell>
        </row>
        <row r="62">
          <cell r="I62" t="str">
            <v>×</v>
          </cell>
        </row>
        <row r="63">
          <cell r="I63" t="str">
            <v>×</v>
          </cell>
        </row>
        <row r="64">
          <cell r="I64" t="str">
            <v>×</v>
          </cell>
        </row>
        <row r="65">
          <cell r="I65" t="str">
            <v>×</v>
          </cell>
        </row>
        <row r="66">
          <cell r="I66" t="str">
            <v>×</v>
          </cell>
        </row>
        <row r="67">
          <cell r="I67" t="str">
            <v>×</v>
          </cell>
        </row>
        <row r="68">
          <cell r="I68" t="str">
            <v>×</v>
          </cell>
        </row>
        <row r="69">
          <cell r="I69" t="str">
            <v>×</v>
          </cell>
        </row>
        <row r="70">
          <cell r="I70" t="str">
            <v>×</v>
          </cell>
        </row>
        <row r="71">
          <cell r="I71" t="str">
            <v>×</v>
          </cell>
        </row>
        <row r="72">
          <cell r="I72" t="str">
            <v>×</v>
          </cell>
        </row>
        <row r="73">
          <cell r="I73" t="str">
            <v>×</v>
          </cell>
        </row>
        <row r="74">
          <cell r="I74" t="str">
            <v>×</v>
          </cell>
        </row>
        <row r="75">
          <cell r="I75" t="str">
            <v>×</v>
          </cell>
        </row>
        <row r="76">
          <cell r="I76" t="str">
            <v>×</v>
          </cell>
        </row>
        <row r="77">
          <cell r="I77" t="str">
            <v>×</v>
          </cell>
        </row>
        <row r="78">
          <cell r="I78" t="str">
            <v>×</v>
          </cell>
        </row>
        <row r="79">
          <cell r="I79" t="str">
            <v>×</v>
          </cell>
        </row>
        <row r="80">
          <cell r="I80" t="str">
            <v>×</v>
          </cell>
        </row>
        <row r="81">
          <cell r="I81" t="str">
            <v>×</v>
          </cell>
        </row>
        <row r="82">
          <cell r="I82" t="str">
            <v>×</v>
          </cell>
        </row>
        <row r="83">
          <cell r="I83" t="str">
            <v>×</v>
          </cell>
        </row>
        <row r="84">
          <cell r="I84" t="str">
            <v>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/>
      <sheetData sheetId="170" refreshError="1"/>
      <sheetData sheetId="171" refreshError="1"/>
      <sheetData sheetId="172" refreshError="1"/>
      <sheetData sheetId="173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/>
      <sheetData sheetId="336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내역작성"/>
      <sheetName val="기본자료입력"/>
      <sheetName val="기성실행현황"/>
      <sheetName val="설계예산서"/>
      <sheetName val="도급내역서"/>
      <sheetName val="실행내역서"/>
      <sheetName val="도급실행대비표"/>
      <sheetName val="견적대비표"/>
      <sheetName val="견적품의서"/>
      <sheetName val="내역서표지"/>
      <sheetName val="원가계산서"/>
      <sheetName val="공사예정공정표"/>
      <sheetName val="변경내역서"/>
      <sheetName val="변경실행내역서"/>
      <sheetName val="공사원가계산서"/>
      <sheetName val="원도급자변경설계서"/>
      <sheetName val="하도급비교내역서"/>
      <sheetName val="하도급비교내역서표지"/>
      <sheetName val="하도급비교변경내역서"/>
      <sheetName val="변경설명서"/>
      <sheetName val="변경설계서갑지"/>
      <sheetName val="변경증감(물량)대비표"/>
      <sheetName val="변경증감(금액)대비표"/>
      <sheetName val="변경설계서표지"/>
      <sheetName val="변경내역서간지"/>
      <sheetName val="기성부분내역서1"/>
      <sheetName val="기성부분내역서2"/>
      <sheetName val="기성부분내역서3"/>
      <sheetName val="기성부분내역서4"/>
      <sheetName val="기성부분내역서5"/>
      <sheetName val="실행기성내역서1"/>
      <sheetName val="실행기성내역서2"/>
      <sheetName val="실행기성내역서3"/>
      <sheetName val="실행기성내역서4"/>
      <sheetName val="실행기성내역서5"/>
      <sheetName val="파일의이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2">
          <cell r="O2" t="str">
            <v>원도급</v>
          </cell>
          <cell r="P2" t="str">
            <v>강구조물공사</v>
          </cell>
        </row>
        <row r="3">
          <cell r="O3" t="str">
            <v>하도급</v>
          </cell>
          <cell r="P3" t="str">
            <v>건축물조립공사</v>
          </cell>
        </row>
        <row r="4">
          <cell r="P4" t="str">
            <v>도장공사</v>
          </cell>
        </row>
        <row r="5">
          <cell r="P5" t="str">
            <v>미장방수공사</v>
          </cell>
        </row>
        <row r="6">
          <cell r="P6" t="str">
            <v>보링그라우팅공사</v>
          </cell>
        </row>
        <row r="7">
          <cell r="P7" t="str">
            <v>비계공사</v>
          </cell>
        </row>
        <row r="8">
          <cell r="P8" t="str">
            <v>상하수도공사</v>
          </cell>
        </row>
        <row r="9">
          <cell r="P9" t="str">
            <v>석공사</v>
          </cell>
        </row>
        <row r="10">
          <cell r="P10" t="str">
            <v>수중공사</v>
          </cell>
        </row>
        <row r="11">
          <cell r="P11" t="str">
            <v>승강기공사</v>
          </cell>
        </row>
        <row r="12">
          <cell r="P12" t="str">
            <v>시설물유지공사</v>
          </cell>
        </row>
        <row r="13">
          <cell r="P13" t="str">
            <v>실내건축공사</v>
          </cell>
        </row>
        <row r="14">
          <cell r="P14" t="str">
            <v>온실공사</v>
          </cell>
        </row>
        <row r="15">
          <cell r="P15" t="str">
            <v>조경시설물공사</v>
          </cell>
        </row>
        <row r="16">
          <cell r="P16" t="str">
            <v>조경식재공사</v>
          </cell>
        </row>
        <row r="17">
          <cell r="P17" t="str">
            <v>조적공사</v>
          </cell>
        </row>
        <row r="18">
          <cell r="P18" t="str">
            <v>지붕공사</v>
          </cell>
        </row>
        <row r="19">
          <cell r="P19" t="str">
            <v>창호공사</v>
          </cell>
        </row>
        <row r="20">
          <cell r="P20" t="str">
            <v>철도궤도공사</v>
          </cell>
        </row>
        <row r="21">
          <cell r="P21" t="str">
            <v>철물공사</v>
          </cell>
        </row>
        <row r="22">
          <cell r="P22" t="str">
            <v>철근콘크리트공사</v>
          </cell>
        </row>
        <row r="23">
          <cell r="P23" t="str">
            <v>토공사</v>
          </cell>
        </row>
        <row r="24">
          <cell r="P24" t="str">
            <v>포장공사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포장면적산출"/>
      <sheetName val="포장수량집계"/>
      <sheetName val="포장재료집계표"/>
      <sheetName val="포장총괄집계표"/>
      <sheetName val="Sheet1"/>
      <sheetName val="Sheet2"/>
      <sheetName val="Sheet3"/>
    </sheetNames>
    <sheetDataSet>
      <sheetData sheetId="0">
        <row r="6">
          <cell r="C6">
            <v>19.22</v>
          </cell>
        </row>
        <row r="8">
          <cell r="F8">
            <v>96.1</v>
          </cell>
        </row>
        <row r="9">
          <cell r="F9">
            <v>192.2</v>
          </cell>
        </row>
        <row r="10">
          <cell r="C10">
            <v>19.22</v>
          </cell>
          <cell r="F10">
            <v>446.5</v>
          </cell>
        </row>
        <row r="11">
          <cell r="F11">
            <v>692.7</v>
          </cell>
        </row>
        <row r="12">
          <cell r="C12">
            <v>19.22</v>
          </cell>
        </row>
        <row r="17">
          <cell r="C17">
            <v>19.22</v>
          </cell>
        </row>
        <row r="20">
          <cell r="C20">
            <v>22.324999999999999</v>
          </cell>
        </row>
        <row r="22">
          <cell r="C22">
            <v>23.09</v>
          </cell>
        </row>
      </sheetData>
      <sheetData sheetId="1">
        <row r="8">
          <cell r="F8">
            <v>19.22</v>
          </cell>
        </row>
        <row r="9">
          <cell r="F9">
            <v>19.22</v>
          </cell>
        </row>
        <row r="10">
          <cell r="F10">
            <v>19.22</v>
          </cell>
        </row>
        <row r="11">
          <cell r="F11">
            <v>19.22</v>
          </cell>
        </row>
        <row r="12">
          <cell r="F12">
            <v>22.324999999999999</v>
          </cell>
        </row>
        <row r="13">
          <cell r="F13">
            <v>23.09</v>
          </cell>
        </row>
      </sheetData>
      <sheetData sheetId="2" refreshError="1">
        <row r="6">
          <cell r="C6">
            <v>19.22</v>
          </cell>
        </row>
        <row r="7">
          <cell r="C7">
            <v>227.411</v>
          </cell>
        </row>
        <row r="9">
          <cell r="C9">
            <v>19.22</v>
          </cell>
        </row>
        <row r="10">
          <cell r="C10">
            <v>1.96</v>
          </cell>
        </row>
        <row r="12">
          <cell r="C12">
            <v>19.22</v>
          </cell>
        </row>
        <row r="13">
          <cell r="C13">
            <v>450.90100000000001</v>
          </cell>
        </row>
        <row r="15">
          <cell r="C15">
            <v>19.22</v>
          </cell>
        </row>
        <row r="16">
          <cell r="C16">
            <v>7.3520000000000003</v>
          </cell>
        </row>
        <row r="17">
          <cell r="C17">
            <v>446.5</v>
          </cell>
        </row>
        <row r="18">
          <cell r="C18">
            <v>692.7</v>
          </cell>
        </row>
        <row r="20">
          <cell r="C20">
            <v>889.39300000000003</v>
          </cell>
        </row>
        <row r="21">
          <cell r="C21">
            <v>573.28399999999999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제목"/>
      <sheetName val="자재"/>
      <sheetName val="집계표"/>
      <sheetName val="관로토공"/>
      <sheetName val="제수변실토공"/>
      <sheetName val="공기변실토공"/>
      <sheetName val="펌프실토공"/>
      <sheetName val="제수변실"/>
      <sheetName val="공기변실"/>
      <sheetName val="제수변보호통"/>
      <sheetName val="지상식소화전"/>
      <sheetName val="펌프실"/>
      <sheetName val="수량양식"/>
      <sheetName val="A간지"/>
      <sheetName val="A집계"/>
      <sheetName val="A관자재계"/>
      <sheetName val="A관로"/>
      <sheetName val="A토공계"/>
      <sheetName val="A관로토공"/>
      <sheetName val="A평균H"/>
      <sheetName val="A맨홀계"/>
      <sheetName val="A맨홀"/>
      <sheetName val="A맨홀H"/>
      <sheetName val="A연결관"/>
      <sheetName val="A연결토공"/>
      <sheetName val="A연결조서"/>
      <sheetName val="A터파기단위"/>
      <sheetName val="C.배수관공"/>
      <sheetName val="가배수관"/>
      <sheetName val="2.10횡배수관"/>
      <sheetName val="전체현황"/>
      <sheetName val="평균터파기"/>
      <sheetName val="RC관집계"/>
      <sheetName val="RC관현황"/>
      <sheetName val="보강집계"/>
      <sheetName val="보강현황"/>
      <sheetName val="흄관집계"/>
      <sheetName val="흄관현황"/>
      <sheetName val="종배수관집계"/>
      <sheetName val="종배수관현황"/>
      <sheetName val="종배수관단위"/>
      <sheetName val="2.12기존배수관세척"/>
      <sheetName val="2.13날개벽및면벽"/>
      <sheetName val="RC관날개벽"/>
      <sheetName val="보강날개벽"/>
      <sheetName val="흄관날개벽"/>
      <sheetName val="면벽수량집계"/>
      <sheetName val="2.14집수정"/>
      <sheetName val="성토부집수정집계"/>
      <sheetName val="절토부집수정집계"/>
      <sheetName val="집수정현황"/>
      <sheetName val="집수정부분합"/>
      <sheetName val="Sheet13"/>
      <sheetName val="xxxxxx"/>
      <sheetName val="배수관공집계"/>
      <sheetName val="횡집계"/>
      <sheetName val="배수관집계표"/>
      <sheetName val="횡배수관현황"/>
      <sheetName val="날개면벽집계"/>
      <sheetName val="날개벽"/>
      <sheetName val="단위수량"/>
      <sheetName val="평균터파기고"/>
      <sheetName val="평균터파기1"/>
      <sheetName val="H"/>
      <sheetName val="깍기공"/>
      <sheetName val="날개벽유동집계표"/>
      <sheetName val="유입방지턱수량"/>
      <sheetName val="유입방지턱표지"/>
      <sheetName val="유입방지턱단위수량"/>
      <sheetName val="배수관로집계"/>
      <sheetName val="배수관로수량현황"/>
      <sheetName val="배수관로수량집계"/>
      <sheetName val="배수관로수량집계L-8,9,11"/>
      <sheetName val="배수관공(IC)"/>
      <sheetName val="배수관수량집계(1)"/>
      <sheetName val="배수관수량집계(2)"/>
      <sheetName val="횡배수관공수량집계"/>
      <sheetName val="횡배수관연장조서"/>
      <sheetName val="제작관수량집계"/>
      <sheetName val="토피별RC관현황"/>
      <sheetName val="보강흄관수량집계"/>
      <sheetName val="토피별보강흄관현황"/>
      <sheetName val="흄관수량집계"/>
      <sheetName val="토피별흄관현황"/>
      <sheetName val="종배수관수량집계"/>
      <sheetName val="배수날개면벽수량집계"/>
      <sheetName val="날개벽수량(RC관)"/>
      <sheetName val="날개벽수량(보강흄관)"/>
      <sheetName val="날개벽수량(흄관)"/>
      <sheetName val="면벽수량"/>
      <sheetName val="집수정수량집계(1)"/>
      <sheetName val="집수정수량집계(2)"/>
      <sheetName val="흙쌓기부집수정"/>
      <sheetName val="땅깍기부집수정(1)"/>
      <sheetName val="땅깍기부집수정(2)"/>
      <sheetName val="땅깍기부집수정(3)"/>
      <sheetName val="원가계산서(년도별)"/>
      <sheetName val="집계표(도급)"/>
      <sheetName val="내역서(도급)"/>
      <sheetName val="6월호"/>
      <sheetName val="AA3000"/>
      <sheetName val="AA3100"/>
      <sheetName val="비계"/>
      <sheetName val="AA3200"/>
      <sheetName val="동바리"/>
      <sheetName val="AA3300"/>
      <sheetName val="특수거푸집"/>
      <sheetName val="AA3400"/>
      <sheetName val="지급자재명세서(1)"/>
      <sheetName val="지급자재명세서(2)"/>
      <sheetName val="지급자재명세서(3)"/>
      <sheetName val="철근"/>
      <sheetName val="시멘트및콘크리트"/>
      <sheetName val="골재"/>
      <sheetName val="아스콘및코팅재집계표"/>
      <sheetName val="골재집계"/>
      <sheetName val="타공종이월수량"/>
      <sheetName val="타공종이기수량"/>
      <sheetName val="증감총괄"/>
      <sheetName val="내역"/>
      <sheetName val="잡비"/>
      <sheetName val="증감"/>
      <sheetName val="측구공수량집계표"/>
      <sheetName val="맹암거수량집계표"/>
      <sheetName val="배수관수량집계표"/>
      <sheetName val="배수관공총괄수량집계표"/>
      <sheetName val="절성경계보강공현황및집계 "/>
      <sheetName val="집수정공수량집계표"/>
      <sheetName val="암거공토공수량집계표"/>
      <sheetName val="암거공일반수량집계표"/>
      <sheetName val="암거공철근집계표"/>
      <sheetName val="강판집계표"/>
      <sheetName val="수로보호공현황및집계"/>
      <sheetName val="도수로집계표"/>
      <sheetName val="U형개거집계표"/>
      <sheetName val="침전조집계표"/>
      <sheetName val="석축집계표"/>
      <sheetName val="암거간지1"/>
      <sheetName val="총괄집계"/>
      <sheetName val="구체집계표"/>
      <sheetName val="암거간지2"/>
      <sheetName val="암거간지3"/>
      <sheetName val="암거간지5"/>
      <sheetName val="구체집계2.0x2.0(0-3)"/>
      <sheetName val="구체2.0X2.0(0-3)"/>
      <sheetName val="구체집계2.0x2.0(3-5)"/>
      <sheetName val="구체2.0x2.0(3-5)"/>
      <sheetName val="구체집계2.0x2.0(5-7)"/>
      <sheetName val="구체2.0x2.0(5-7)"/>
      <sheetName val="구체집계2.0x2.0(7-10)"/>
      <sheetName val="구체2.0x2.0(7-10)"/>
      <sheetName val="암거간지2@"/>
      <sheetName val="구체집계2@2.5x2.5"/>
      <sheetName val="구체2@2.5x2.5"/>
      <sheetName val="암거간지"/>
      <sheetName val="구체집계3.0x2.0(0-3)"/>
      <sheetName val="구체3.0x2.0(0-3)"/>
      <sheetName val="구체집계3.0x2.0(6-8)"/>
      <sheetName val="구체3.0x2.0(6-8)"/>
      <sheetName val="암거간지7"/>
      <sheetName val="암거간지8"/>
      <sheetName val="구체집계3.5x3.5(8-10)"/>
      <sheetName val="구체3.5x3.5(8-10)"/>
      <sheetName val="암거간지10"/>
      <sheetName val="구체집계4.5x4.5(2-3)"/>
      <sheetName val="구체4.5x4.5(2-3)"/>
      <sheetName val="구체집계4.5x4.5(4-5)"/>
      <sheetName val="구체4.5x4.5(4-5)"/>
      <sheetName val="암거현황"/>
      <sheetName val="터파기"/>
      <sheetName val="구체2.5x2.0(6-8)"/>
      <sheetName val="구체3.5x3.5-8-10"/>
      <sheetName val="암거간지4"/>
      <sheetName val="C.간지"/>
      <sheetName val="배수관공집계표"/>
      <sheetName val="2.10간지"/>
      <sheetName val="횡배수관집계표(현장)"/>
      <sheetName val="횡배수관현황(현장)"/>
      <sheetName val="평균터파기(현장)"/>
      <sheetName val="횡배수산근(현장)"/>
      <sheetName val="2.11간지"/>
      <sheetName val="종배수관및흄관집계표"/>
      <sheetName val="종배수관수량"/>
      <sheetName val="흄관수집계"/>
      <sheetName val="흄관평균터파기"/>
      <sheetName val="흄관산출(0+725)"/>
      <sheetName val="2.13간지"/>
      <sheetName val="날개벽및면벽집계표"/>
      <sheetName val="날개벽수량집계표"/>
      <sheetName val="날개벽단위수량"/>
      <sheetName val="2.14간지"/>
      <sheetName val="콘크리트집수정수량집계"/>
      <sheetName val="땅깍기부집수정집계"/>
      <sheetName val="갑지"/>
      <sheetName val="목차"/>
      <sheetName val="변경사유서간지"/>
      <sheetName val="변경사유서"/>
      <sheetName val="공사비집계표간지"/>
      <sheetName val="공사비집계표"/>
      <sheetName val="공사비증감내역서간지"/>
      <sheetName val="공사비증감내역서"/>
      <sheetName val="수량산출서간지"/>
      <sheetName val="상림1교간지"/>
      <sheetName val="상림1교수량집계표"/>
      <sheetName val="상림1교(교대A1)당초"/>
      <sheetName val="상림1교(교대A1)변경"/>
      <sheetName val="횡단면도"/>
      <sheetName val="사진대지"/>
      <sheetName val="상림1A1"/>
      <sheetName val="기타공표지"/>
      <sheetName val="기타공유동수량집계"/>
      <sheetName val="a,수로보호공"/>
      <sheetName val="수로보호공집계"/>
      <sheetName val="수로보호공현황(형식1~3)"/>
      <sheetName val="수로보호공현황(형식-4)"/>
      <sheetName val="수로보호공현황(형식-5)"/>
      <sheetName val="b.수로이설"/>
      <sheetName val="c.돌붙임후면배수표지"/>
      <sheetName val="d.기존배수관폐쇄표지"/>
      <sheetName val="e.기존BOX폐쇄표지"/>
      <sheetName val="f기존배수관세척"/>
      <sheetName val="g계단"/>
      <sheetName val="j.제작집수정표지"/>
      <sheetName val="제작집수정유동집"/>
      <sheetName val="제작집수정집계"/>
      <sheetName val="제작집수정현황"/>
      <sheetName val="제작집수정수량(1)"/>
      <sheetName val="제작집수정수량(2)"/>
      <sheetName val="k. 문비"/>
      <sheetName val="문비수량집계"/>
      <sheetName val="문비현황"/>
      <sheetName val="문비단위수량"/>
      <sheetName val="Module1"/>
      <sheetName val="표지(하천명)"/>
      <sheetName val="총괄자재"/>
      <sheetName val="표지"/>
      <sheetName val="제목(집계)"/>
      <sheetName val="주요"/>
      <sheetName val="주요자재"/>
      <sheetName val="제목 (토공)"/>
      <sheetName val="토공집계표"/>
      <sheetName val="토공수량(좌안)"/>
      <sheetName val="토적표좌안"/>
      <sheetName val="규준틀및경계말목 (좌안)"/>
      <sheetName val="제목(호안)"/>
      <sheetName val="호안공집계"/>
      <sheetName val="전석집계"/>
      <sheetName val="전석수량(좌1)"/>
      <sheetName val="전석면적(좌1)"/>
      <sheetName val="u형측구 집계표"/>
      <sheetName val="1지구u형측구"/>
      <sheetName val="2지구u형측구 "/>
      <sheetName val="간지"/>
      <sheetName val="파형강판 총수량집계표"/>
      <sheetName val="통로"/>
      <sheetName val="철근수량 집계표"/>
      <sheetName val="전신환매도율"/>
      <sheetName val="DATE"/>
      <sheetName val="우배수"/>
      <sheetName val="터파기및재료"/>
      <sheetName val="시멘트,모래"/>
      <sheetName val="배수관공수량집계"/>
      <sheetName val="면벽단위"/>
      <sheetName val="흄관단위"/>
      <sheetName val="흄관토공수량"/>
      <sheetName val="흄관설치현황"/>
      <sheetName val="BOQ"/>
      <sheetName val="내역서"/>
      <sheetName val=""/>
      <sheetName val="신일위"/>
      <sheetName val="변일위"/>
      <sheetName val="재집"/>
      <sheetName val="종평"/>
      <sheetName val="토집"/>
      <sheetName val="담장"/>
      <sheetName val="조경"/>
      <sheetName val="옹집"/>
      <sheetName val="옹벽수량"/>
      <sheetName val="45,46"/>
      <sheetName val="총괄갑 "/>
      <sheetName val="Baby일위대가"/>
      <sheetName val="공사비증감"/>
      <sheetName val="역T형옹벽(3.0)"/>
      <sheetName val="을지"/>
      <sheetName val="보차도경계석"/>
      <sheetName val="1+214(수로)"/>
      <sheetName val="1+185(통로)"/>
      <sheetName val="구체,날개,보강철근수량"/>
      <sheetName val="난간및차수벽철근량"/>
      <sheetName val="접속저판"/>
      <sheetName val="저"/>
      <sheetName val="교각1"/>
      <sheetName val="A LINE"/>
      <sheetName val="토공(우물통,기타) "/>
      <sheetName val="물가시세"/>
      <sheetName val="노임단가"/>
      <sheetName val="2"/>
      <sheetName val="96보완계획7.12"/>
      <sheetName val="준검 내역서"/>
      <sheetName val="교대(A1)"/>
      <sheetName val="말뚝지지력산정"/>
      <sheetName val="포장공"/>
      <sheetName val="CB"/>
      <sheetName val="일위대가(가설)"/>
      <sheetName val="수량산출서"/>
      <sheetName val="국도접속 차도부수량"/>
      <sheetName val="정화조동내역"/>
      <sheetName val="만수배관단가"/>
      <sheetName val="FRP배관단가(만수)"/>
      <sheetName val="철근계"/>
      <sheetName val="7.PILE  (돌출)"/>
      <sheetName val="일위대가표"/>
      <sheetName val="금액내역서"/>
      <sheetName val="실행철강하도"/>
      <sheetName val="99총공사내역서"/>
      <sheetName val="BOQ(전체)"/>
      <sheetName val="원형1호맨홀토공수량"/>
      <sheetName val="하도금액분계"/>
      <sheetName val="공사개요"/>
      <sheetName val="견적서"/>
      <sheetName val="단면가정"/>
      <sheetName val="일반공사"/>
      <sheetName val="일위대가"/>
      <sheetName val="인사자료총집계"/>
      <sheetName val="연결관암거"/>
      <sheetName val="MAIN_TABLE"/>
      <sheetName val="변수값"/>
      <sheetName val="중기상차"/>
      <sheetName val="AS복구"/>
      <sheetName val="중기터파기"/>
      <sheetName val="BID"/>
      <sheetName val="수량-가로등"/>
      <sheetName val="기초단가"/>
      <sheetName val="내역(설계)"/>
      <sheetName val="TOTAL_BOQ"/>
      <sheetName val="직노"/>
      <sheetName val="수량산출"/>
      <sheetName val="골재산출"/>
      <sheetName val="8.PILE  (돌출)"/>
      <sheetName val="E총"/>
      <sheetName val="단가 "/>
      <sheetName val="노임"/>
      <sheetName val="철거산출근거"/>
      <sheetName val="날개벽(시점좌측)"/>
      <sheetName val="부대내역"/>
      <sheetName val="관급자재"/>
      <sheetName val="개비온집계"/>
      <sheetName val="개비온 단위"/>
      <sheetName val="접도구역경계표주현황"/>
      <sheetName val="노무비"/>
      <sheetName val="단가"/>
      <sheetName val="내역(2000년)"/>
      <sheetName val="중기일위대가"/>
      <sheetName val="건축공사실행"/>
      <sheetName val="INPUT"/>
      <sheetName val="VXXXXX"/>
      <sheetName val="구조물공"/>
      <sheetName val="배수공"/>
      <sheetName val="부대공"/>
      <sheetName val="토공"/>
      <sheetName val="5.공종별예산내역서"/>
      <sheetName val="1차설계변경내역"/>
      <sheetName val="2000년1차"/>
      <sheetName val="Macro1"/>
      <sheetName val="토목"/>
      <sheetName val="도급-집계"/>
      <sheetName val="가로등내역서"/>
      <sheetName val="소비자가"/>
      <sheetName val="품셈TABLE"/>
      <sheetName val="단가산출"/>
      <sheetName val="Sheet1 (2)"/>
      <sheetName val="매매"/>
      <sheetName val="보도포장산출"/>
      <sheetName val="기본사항"/>
      <sheetName val="7기초"/>
      <sheetName val="#REF"/>
      <sheetName val="덕전리"/>
      <sheetName val="표층포설및다짐"/>
      <sheetName val="1차증가원가계산"/>
      <sheetName val="J直材4"/>
      <sheetName val="가도공"/>
      <sheetName val="현장"/>
      <sheetName val="데리네이타현황"/>
      <sheetName val="내역(원안-대안)"/>
      <sheetName val="200"/>
      <sheetName val="관급"/>
      <sheetName val="COPING"/>
      <sheetName val="VXXXXXX"/>
      <sheetName val="표지-내역서 (2)"/>
      <sheetName val="연건보고현황"/>
      <sheetName val="공사비증(-)감대비표"/>
      <sheetName val="원가계산서(1공구)-전기"/>
      <sheetName val="원가계산서(1공구)-소방"/>
      <sheetName val="중총괄표(1공구)"/>
      <sheetName val="소총괄표(1공구)"/>
      <sheetName val="내역서(1공구)"/>
      <sheetName val="변경개요"/>
      <sheetName val="지급자재 단가비교"/>
      <sheetName val="표지-일위대가"/>
      <sheetName val="합산자재"/>
      <sheetName val="일목"/>
      <sheetName val="일위대가(통신)"/>
      <sheetName val="일위"/>
      <sheetName val="원격(노무)"/>
      <sheetName val="원격(자재)"/>
      <sheetName val="일위(원격)"/>
      <sheetName val="원격(노임)"/>
      <sheetName val="단가조사"/>
      <sheetName val="옵션"/>
      <sheetName val="감독차량비"/>
      <sheetName val="가로등주설치(9M)"/>
      <sheetName val="가로등주설치(10~12M)"/>
      <sheetName val="보안등설치(5~7M)"/>
      <sheetName val="터널등기구지지금구노무비"/>
      <sheetName val="기계화터파기"/>
      <sheetName val="한전인입공사비(1공구)"/>
      <sheetName val="한전공사비(대전-당진)"/>
      <sheetName val="기초입력 DATA"/>
      <sheetName val="49-119"/>
      <sheetName val="guard(mac)"/>
      <sheetName val="용산1(해보)"/>
      <sheetName val="6PILE  (돌출)"/>
      <sheetName val="70%"/>
      <sheetName val="집수정공수량집勄표"/>
      <sheetName val="암거공일반수량집계呜"/>
      <sheetName val="수로보호공현황갏집계"/>
      <sheetName val="배수관로수량집Ⳅ"/>
      <sheetName val="변경사유서간줮"/>
      <sheetName val="롴벽단위"/>
      <sheetName val="흀관토공수량"/>
      <sheetName val="FRP배관단가(㧌수)"/>
      <sheetName val="총괄내역서"/>
      <sheetName val="전신"/>
      <sheetName val="도급내역"/>
      <sheetName val="재정비직인"/>
      <sheetName val="재정비내역"/>
      <sheetName val="지적고시내역"/>
      <sheetName val="내역서적용수량"/>
      <sheetName val="퇴직금(울산천상)"/>
      <sheetName val="연결임시"/>
      <sheetName val="U-TYPE(1)"/>
      <sheetName val="DATA2000"/>
      <sheetName val="1,2,3,4,5단위수량"/>
      <sheetName val="(포장)BOQ-실적공사"/>
      <sheetName val="일위대가목차"/>
      <sheetName val="현금"/>
      <sheetName val="데이타"/>
      <sheetName val="식재인부"/>
      <sheetName val="제경비"/>
      <sheetName val="총괄표"/>
      <sheetName val="산출서"/>
      <sheetName val="남양시작동자105노65기1.3화1.2"/>
      <sheetName val="DANGA"/>
      <sheetName val="기본자료"/>
      <sheetName val="집1"/>
      <sheetName val="진주방향"/>
      <sheetName val="마산방향"/>
      <sheetName val="마산방향철근집계"/>
      <sheetName val="절취및터파기"/>
      <sheetName val="부대시설"/>
      <sheetName val="Apt내역"/>
      <sheetName val="기기리스트"/>
      <sheetName val="97 사업추정(WEKI)"/>
      <sheetName val="단가산출서"/>
      <sheetName val="양지교"/>
      <sheetName val="조경시설물"/>
      <sheetName val="위치조서"/>
      <sheetName val="대로근거"/>
      <sheetName val="차액보증"/>
      <sheetName val="공비대비"/>
      <sheetName val="J형측구단위수량"/>
      <sheetName val="이토변실(A3-LINE)"/>
      <sheetName val="횡배수관집현황(2공구)"/>
      <sheetName val="자재 집계표"/>
      <sheetName val="일위목록"/>
      <sheetName val="요율"/>
      <sheetName val="지수"/>
      <sheetName val="기타#9"/>
      <sheetName val="슬래브(유곡)"/>
      <sheetName val="6호기"/>
      <sheetName val="TIE-IN"/>
      <sheetName val="맨홀"/>
      <sheetName val="교각토공"/>
      <sheetName val="고창방향"/>
      <sheetName val="(A)내역서"/>
      <sheetName val="쌍송교"/>
      <sheetName val="구조     ."/>
      <sheetName val="ABUT수량-A1"/>
      <sheetName val="토공사(흙막이)"/>
      <sheetName val="내역서전체"/>
      <sheetName val="수자재단위당"/>
      <sheetName val="주형"/>
      <sheetName val="산출근거"/>
      <sheetName val="참고자료"/>
      <sheetName val="참고사항"/>
      <sheetName val="노무비단가"/>
      <sheetName val="WEIGHT LIST"/>
      <sheetName val="유림골조"/>
      <sheetName val="적용건축"/>
      <sheetName val="포장수량산출"/>
      <sheetName val="토공총괄집계표"/>
      <sheetName val="제목(수량)"/>
      <sheetName val="수량총괄집계"/>
      <sheetName val="수안보-MBR1"/>
      <sheetName val="기둥(원형)"/>
      <sheetName val="기초공"/>
      <sheetName val="하부철근수량"/>
      <sheetName val="자재단가"/>
      <sheetName val="1.일반수량산출단면"/>
      <sheetName val="입찰안"/>
      <sheetName val="건축내역"/>
      <sheetName val="내역을"/>
      <sheetName val="도근좌표"/>
      <sheetName val="암거날개벽재료집계"/>
      <sheetName val="원가계산서"/>
      <sheetName val="내역서(삼호)"/>
      <sheetName val="토공사"/>
      <sheetName val="고분전시관"/>
      <sheetName val="설비"/>
      <sheetName val="투찰"/>
      <sheetName val="일반전기"/>
      <sheetName val="식재"/>
    </sheetNames>
    <definedNames>
      <definedName name="매크로11"/>
      <definedName name="매크로4" sheetId="32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 refreshError="1"/>
      <sheetData sheetId="262" refreshError="1"/>
      <sheetData sheetId="263" refreshError="1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 refreshError="1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/>
      <sheetData sheetId="379" refreshError="1"/>
      <sheetData sheetId="380" refreshError="1"/>
      <sheetData sheetId="381" refreshError="1"/>
      <sheetData sheetId="382" refreshError="1"/>
      <sheetData sheetId="383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/>
      <sheetData sheetId="391" refreshError="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 refreshError="1"/>
      <sheetData sheetId="420"/>
      <sheetData sheetId="42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/>
      <sheetData sheetId="429"/>
      <sheetData sheetId="430"/>
      <sheetData sheetId="431"/>
      <sheetData sheetId="432"/>
      <sheetData sheetId="433"/>
      <sheetData sheetId="434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 refreshError="1"/>
      <sheetData sheetId="444" refreshError="1"/>
      <sheetData sheetId="445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/>
      <sheetData sheetId="505"/>
      <sheetData sheetId="506"/>
      <sheetData sheetId="507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료입력"/>
      <sheetName val="횡배수관수량총"/>
      <sheetName val="맹암거단위수량(절성토경계부)"/>
      <sheetName val="종배수관(신)"/>
      <sheetName val="종배수관면벽신"/>
      <sheetName val="횡배수관수량"/>
      <sheetName val="횡배수관날개수량(구배1.5)"/>
      <sheetName val="횡배수관날개벽공제토&amp;공제떼산출식"/>
      <sheetName val="집수정"/>
      <sheetName val="횡배수관위치조서"/>
      <sheetName val="평균높이산출근거"/>
      <sheetName val="적용단위길이"/>
      <sheetName val="특수기호강도거푸집"/>
      <sheetName val="피벗테이블데이터분석"/>
      <sheetName val="Dialog3"/>
      <sheetName val="집수정수량집계표"/>
      <sheetName val="조언자"/>
    </sheetNames>
    <sheetDataSet>
      <sheetData sheetId="0">
        <row r="16">
          <cell r="A16">
            <v>2</v>
          </cell>
        </row>
        <row r="21">
          <cell r="C21">
            <v>20</v>
          </cell>
        </row>
      </sheetData>
      <sheetData sheetId="1"/>
      <sheetData sheetId="2"/>
      <sheetData sheetId="3">
        <row r="27">
          <cell r="A27">
            <v>500</v>
          </cell>
          <cell r="B27">
            <v>4.2000000000000003E-2</v>
          </cell>
          <cell r="C27">
            <v>0.58399999999999996</v>
          </cell>
          <cell r="D27">
            <v>0.2</v>
          </cell>
          <cell r="E27">
            <v>1</v>
          </cell>
          <cell r="F27">
            <v>1.5840000000000001</v>
          </cell>
          <cell r="G27">
            <v>0.78400000000000003</v>
          </cell>
          <cell r="H27">
            <v>1.0840000000000001</v>
          </cell>
          <cell r="I27">
            <v>0.67900000000000005</v>
          </cell>
          <cell r="J27">
            <v>0.40500000000000003</v>
          </cell>
          <cell r="K27">
            <v>0.13700000000000001</v>
          </cell>
          <cell r="L27">
            <v>4.0000000000000001E-3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>
            <v>0</v>
          </cell>
        </row>
      </sheetData>
      <sheetData sheetId="4">
        <row r="34">
          <cell r="A34">
            <v>500</v>
          </cell>
          <cell r="B34">
            <v>4.2000000000000003E-2</v>
          </cell>
          <cell r="C34">
            <v>1.1000000000000001</v>
          </cell>
          <cell r="D34">
            <v>1.9</v>
          </cell>
          <cell r="E34">
            <v>0.58399999999999996</v>
          </cell>
          <cell r="F34">
            <v>0.27300000000000002</v>
          </cell>
          <cell r="G34">
            <v>3.9740000000000002</v>
          </cell>
          <cell r="H34">
            <v>0.54700000000000004</v>
          </cell>
          <cell r="I34">
            <v>0.47599999999999998</v>
          </cell>
          <cell r="J34">
            <v>7.0999999999999994E-2</v>
          </cell>
        </row>
        <row r="35">
          <cell r="A35">
            <v>0</v>
          </cell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</row>
        <row r="36">
          <cell r="A36">
            <v>0</v>
          </cell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</row>
        <row r="37">
          <cell r="A37">
            <v>0</v>
          </cell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</row>
        <row r="38">
          <cell r="A38">
            <v>0</v>
          </cell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</row>
        <row r="39">
          <cell r="A39">
            <v>0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</row>
        <row r="40">
          <cell r="A40">
            <v>0</v>
          </cell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">
          <cell r="L1" t="str">
            <v>흄관면벽단위수량입력</v>
          </cell>
          <cell r="P1" t="str">
            <v>윗</v>
          </cell>
          <cell r="Q1" t="str">
            <v xml:space="preserve">          횡       배       수        관        단        위      수       량</v>
          </cell>
          <cell r="AB1" t="str">
            <v>맹암거수량집계표</v>
          </cell>
        </row>
        <row r="2">
          <cell r="L2" t="str">
            <v>흄관(MM)</v>
          </cell>
          <cell r="M2" t="str">
            <v>두께(M)</v>
          </cell>
          <cell r="N2" t="str">
            <v>폭(M)</v>
          </cell>
          <cell r="O2" t="str">
            <v>높이(M)</v>
          </cell>
          <cell r="P2">
            <v>0.3</v>
          </cell>
          <cell r="Q2" t="str">
            <v>A</v>
          </cell>
          <cell r="R2" t="str">
            <v>B</v>
          </cell>
          <cell r="S2" t="str">
            <v>C</v>
          </cell>
          <cell r="T2" t="str">
            <v>W</v>
          </cell>
          <cell r="U2" t="str">
            <v>E</v>
          </cell>
          <cell r="V2" t="str">
            <v>모르터</v>
          </cell>
          <cell r="AB2" t="str">
            <v>TYPE</v>
          </cell>
          <cell r="AC2" t="str">
            <v>유공관</v>
          </cell>
          <cell r="AD2" t="str">
            <v>쇄석</v>
          </cell>
          <cell r="AE2" t="str">
            <v>부직포</v>
          </cell>
          <cell r="AF2" t="str">
            <v>터파기</v>
          </cell>
          <cell r="AG2" t="str">
            <v>잔토</v>
          </cell>
          <cell r="AH2" t="str">
            <v>면고르기</v>
          </cell>
        </row>
        <row r="3">
          <cell r="L3">
            <v>200</v>
          </cell>
          <cell r="M3">
            <v>2.7E-2</v>
          </cell>
          <cell r="N3">
            <v>1</v>
          </cell>
          <cell r="O3">
            <v>0.5</v>
          </cell>
          <cell r="Q3">
            <v>0.127</v>
          </cell>
          <cell r="R3">
            <v>0.16</v>
          </cell>
          <cell r="S3">
            <v>0.127</v>
          </cell>
          <cell r="T3">
            <v>0.45400000000000001</v>
          </cell>
          <cell r="U3">
            <v>0.03</v>
          </cell>
          <cell r="V3">
            <v>1.2800000000000001E-3</v>
          </cell>
          <cell r="AC3">
            <v>200</v>
          </cell>
          <cell r="AD3" t="str">
            <v>㎥</v>
          </cell>
          <cell r="AE3" t="str">
            <v>㎡</v>
          </cell>
          <cell r="AF3" t="str">
            <v>㎥</v>
          </cell>
          <cell r="AG3" t="str">
            <v>㎥</v>
          </cell>
          <cell r="AH3" t="str">
            <v>㎡</v>
          </cell>
        </row>
        <row r="4">
          <cell r="L4">
            <v>250</v>
          </cell>
          <cell r="M4">
            <v>2.8000000000000001E-2</v>
          </cell>
          <cell r="N4">
            <v>1</v>
          </cell>
          <cell r="O4">
            <v>0.55000000000000004</v>
          </cell>
          <cell r="Q4">
            <v>0.153</v>
          </cell>
          <cell r="R4">
            <v>0.16</v>
          </cell>
          <cell r="S4">
            <v>0.153</v>
          </cell>
          <cell r="T4">
            <v>0.50600000000000001</v>
          </cell>
          <cell r="U4">
            <v>0.03</v>
          </cell>
          <cell r="V4">
            <v>1.6000000000000001E-3</v>
          </cell>
          <cell r="AB4">
            <v>1</v>
          </cell>
          <cell r="AC4">
            <v>1</v>
          </cell>
          <cell r="AD4">
            <v>0.20899999999999999</v>
          </cell>
          <cell r="AE4">
            <v>2.0169999999999999</v>
          </cell>
          <cell r="AF4">
            <v>0.24</v>
          </cell>
          <cell r="AG4">
            <v>0.24</v>
          </cell>
        </row>
        <row r="5">
          <cell r="L5">
            <v>300</v>
          </cell>
          <cell r="M5">
            <v>0.03</v>
          </cell>
          <cell r="N5">
            <v>1.5</v>
          </cell>
          <cell r="O5">
            <v>0.6</v>
          </cell>
          <cell r="Q5">
            <v>0.18</v>
          </cell>
          <cell r="R5">
            <v>0.16</v>
          </cell>
          <cell r="S5">
            <v>0.18</v>
          </cell>
          <cell r="T5">
            <v>0.56000000000000005</v>
          </cell>
          <cell r="U5">
            <v>0.03</v>
          </cell>
          <cell r="V5">
            <v>2.32E-3</v>
          </cell>
          <cell r="AB5">
            <v>2</v>
          </cell>
          <cell r="AC5">
            <v>1</v>
          </cell>
          <cell r="AD5">
            <v>0.21</v>
          </cell>
          <cell r="AE5">
            <v>0</v>
          </cell>
          <cell r="AF5">
            <v>0.24</v>
          </cell>
          <cell r="AG5">
            <v>0.24</v>
          </cell>
          <cell r="AH5">
            <v>0</v>
          </cell>
        </row>
        <row r="6">
          <cell r="L6">
            <v>350</v>
          </cell>
          <cell r="M6">
            <v>3.2000000000000001E-2</v>
          </cell>
          <cell r="N6">
            <v>1.5</v>
          </cell>
          <cell r="O6">
            <v>0.64999999999999991</v>
          </cell>
          <cell r="Q6">
            <v>0.20699999999999999</v>
          </cell>
          <cell r="R6">
            <v>0.16</v>
          </cell>
          <cell r="S6">
            <v>0.20699999999999999</v>
          </cell>
          <cell r="T6">
            <v>0.61399999999999999</v>
          </cell>
          <cell r="U6">
            <v>0.03</v>
          </cell>
          <cell r="V6">
            <v>2.5999999999999999E-3</v>
          </cell>
          <cell r="AB6">
            <v>3</v>
          </cell>
          <cell r="AC6">
            <v>0</v>
          </cell>
          <cell r="AD6">
            <v>0.24</v>
          </cell>
          <cell r="AE6">
            <v>2.0169999999999999</v>
          </cell>
          <cell r="AF6">
            <v>0.24</v>
          </cell>
          <cell r="AG6">
            <v>0.24</v>
          </cell>
        </row>
        <row r="7">
          <cell r="L7">
            <v>400</v>
          </cell>
          <cell r="M7">
            <v>3.5000000000000003E-2</v>
          </cell>
          <cell r="N7">
            <v>1.5</v>
          </cell>
          <cell r="O7">
            <v>0.7</v>
          </cell>
          <cell r="Q7">
            <v>0.23500000000000001</v>
          </cell>
          <cell r="R7">
            <v>0.16</v>
          </cell>
          <cell r="S7">
            <v>0.23500000000000001</v>
          </cell>
          <cell r="T7">
            <v>0.67</v>
          </cell>
          <cell r="U7">
            <v>0.03</v>
          </cell>
          <cell r="V7">
            <v>3.1199999999999999E-3</v>
          </cell>
        </row>
        <row r="8">
          <cell r="L8">
            <v>450</v>
          </cell>
          <cell r="M8">
            <v>3.7999999999999999E-2</v>
          </cell>
          <cell r="N8">
            <v>1.5</v>
          </cell>
          <cell r="O8">
            <v>0.75</v>
          </cell>
          <cell r="Q8">
            <v>0.26300000000000001</v>
          </cell>
          <cell r="R8">
            <v>0.16</v>
          </cell>
          <cell r="S8">
            <v>0.26300000000000001</v>
          </cell>
          <cell r="T8">
            <v>0.72599999999999998</v>
          </cell>
          <cell r="U8">
            <v>0.03</v>
          </cell>
          <cell r="V8">
            <v>3.5999999999999999E-3</v>
          </cell>
        </row>
        <row r="9">
          <cell r="L9">
            <v>500</v>
          </cell>
          <cell r="M9">
            <v>4.2000000000000003E-2</v>
          </cell>
          <cell r="N9">
            <v>1.8</v>
          </cell>
          <cell r="O9">
            <v>0.8</v>
          </cell>
          <cell r="Q9">
            <v>0.29199999999999998</v>
          </cell>
          <cell r="R9">
            <v>0.25</v>
          </cell>
          <cell r="S9">
            <v>0.29199999999999998</v>
          </cell>
          <cell r="T9">
            <v>0.78400000000000003</v>
          </cell>
          <cell r="U9">
            <v>0.03</v>
          </cell>
          <cell r="V9">
            <v>4.0000000000000001E-3</v>
          </cell>
        </row>
        <row r="10">
          <cell r="L10">
            <v>600</v>
          </cell>
          <cell r="M10">
            <v>0.05</v>
          </cell>
          <cell r="N10">
            <v>1.8</v>
          </cell>
          <cell r="O10">
            <v>0.89999999999999991</v>
          </cell>
          <cell r="Q10">
            <v>0.35</v>
          </cell>
          <cell r="R10">
            <v>0.25</v>
          </cell>
          <cell r="S10">
            <v>0.35</v>
          </cell>
          <cell r="T10">
            <v>0.89999999999999991</v>
          </cell>
          <cell r="U10">
            <v>0.03</v>
          </cell>
          <cell r="V10">
            <v>4.8000000000000004E-3</v>
          </cell>
        </row>
        <row r="11">
          <cell r="L11">
            <v>700</v>
          </cell>
          <cell r="M11">
            <v>5.8000000000000003E-2</v>
          </cell>
          <cell r="N11">
            <v>1.8</v>
          </cell>
          <cell r="O11">
            <v>1</v>
          </cell>
          <cell r="Q11">
            <v>0.40799999999999997</v>
          </cell>
          <cell r="R11">
            <v>0.25</v>
          </cell>
          <cell r="S11">
            <v>0.40799999999999997</v>
          </cell>
          <cell r="T11">
            <v>1.016</v>
          </cell>
          <cell r="U11">
            <v>0.04</v>
          </cell>
          <cell r="V11">
            <v>5.5999999999999999E-3</v>
          </cell>
        </row>
        <row r="12">
          <cell r="L12">
            <v>800</v>
          </cell>
          <cell r="M12">
            <v>6.6000000000000003E-2</v>
          </cell>
          <cell r="N12">
            <v>2.1</v>
          </cell>
          <cell r="O12">
            <v>1.1000000000000001</v>
          </cell>
          <cell r="Q12">
            <v>0.46600000000000003</v>
          </cell>
          <cell r="R12">
            <v>0.25</v>
          </cell>
          <cell r="S12">
            <v>0.46600000000000003</v>
          </cell>
          <cell r="T12">
            <v>1.1320000000000001</v>
          </cell>
          <cell r="U12">
            <v>0.05</v>
          </cell>
          <cell r="V12">
            <v>6.4000000000000003E-3</v>
          </cell>
        </row>
        <row r="13">
          <cell r="L13">
            <v>900</v>
          </cell>
          <cell r="M13">
            <v>7.4999999999999997E-2</v>
          </cell>
          <cell r="N13">
            <v>2.1</v>
          </cell>
          <cell r="O13">
            <v>1.2</v>
          </cell>
          <cell r="Q13">
            <v>0.52500000000000002</v>
          </cell>
          <cell r="R13">
            <v>0.28000000000000003</v>
          </cell>
          <cell r="S13">
            <v>0.52500000000000002</v>
          </cell>
          <cell r="T13">
            <v>1.25</v>
          </cell>
          <cell r="U13">
            <v>0.05</v>
          </cell>
          <cell r="V13">
            <v>7.1999999999999998E-3</v>
          </cell>
        </row>
        <row r="14">
          <cell r="L14">
            <v>1000</v>
          </cell>
          <cell r="M14">
            <v>8.2000000000000003E-2</v>
          </cell>
          <cell r="N14">
            <v>2.1</v>
          </cell>
          <cell r="O14">
            <v>1.3</v>
          </cell>
          <cell r="Q14">
            <v>0.58199999999999996</v>
          </cell>
          <cell r="R14">
            <v>0.28000000000000003</v>
          </cell>
          <cell r="S14">
            <v>0.58199999999999996</v>
          </cell>
          <cell r="T14">
            <v>1.3639999999999999</v>
          </cell>
          <cell r="U14">
            <v>0.05</v>
          </cell>
          <cell r="V14">
            <v>1.192E-2</v>
          </cell>
        </row>
        <row r="15">
          <cell r="L15">
            <v>1100</v>
          </cell>
          <cell r="M15">
            <v>8.7999999999999995E-2</v>
          </cell>
          <cell r="N15">
            <v>2.1</v>
          </cell>
          <cell r="O15">
            <v>1.4000000000000001</v>
          </cell>
          <cell r="Q15">
            <v>0.63800000000000001</v>
          </cell>
          <cell r="R15">
            <v>0.28000000000000003</v>
          </cell>
          <cell r="S15">
            <v>0.63800000000000001</v>
          </cell>
          <cell r="T15">
            <v>1.476</v>
          </cell>
          <cell r="U15">
            <v>0.05</v>
          </cell>
          <cell r="V15">
            <v>1.3000000000000001E-2</v>
          </cell>
        </row>
        <row r="16">
          <cell r="L16">
            <v>1200</v>
          </cell>
          <cell r="M16">
            <v>9.5000000000000001E-2</v>
          </cell>
          <cell r="N16">
            <v>2.4</v>
          </cell>
          <cell r="O16">
            <v>1.5</v>
          </cell>
          <cell r="Q16">
            <v>0.69499999999999995</v>
          </cell>
          <cell r="R16">
            <v>0.36</v>
          </cell>
          <cell r="S16">
            <v>0.69499999999999995</v>
          </cell>
          <cell r="T16">
            <v>1.5899999999999999</v>
          </cell>
          <cell r="U16">
            <v>0.06</v>
          </cell>
          <cell r="V16">
            <v>1.4199999999999999E-2</v>
          </cell>
        </row>
        <row r="17">
          <cell r="L17">
            <v>1350</v>
          </cell>
          <cell r="M17">
            <v>0.10299999999999999</v>
          </cell>
          <cell r="N17">
            <v>2.4</v>
          </cell>
          <cell r="O17">
            <v>1.6500000000000001</v>
          </cell>
          <cell r="Q17">
            <v>0.77800000000000002</v>
          </cell>
          <cell r="R17">
            <v>0.36</v>
          </cell>
          <cell r="S17">
            <v>0.77800000000000002</v>
          </cell>
          <cell r="T17">
            <v>1.756</v>
          </cell>
          <cell r="U17">
            <v>0.06</v>
          </cell>
          <cell r="V17">
            <v>1.5800000000000002E-2</v>
          </cell>
        </row>
        <row r="18">
          <cell r="L18">
            <v>1500</v>
          </cell>
          <cell r="M18">
            <v>0.112</v>
          </cell>
          <cell r="N18">
            <v>2.4</v>
          </cell>
          <cell r="O18">
            <v>1.8</v>
          </cell>
          <cell r="Q18">
            <v>0.86199999999999999</v>
          </cell>
          <cell r="R18">
            <v>0.36</v>
          </cell>
          <cell r="S18">
            <v>0.86199999999999999</v>
          </cell>
          <cell r="T18">
            <v>1.9239999999999999</v>
          </cell>
          <cell r="U18">
            <v>0.06</v>
          </cell>
          <cell r="V18">
            <v>2.1600000000000001E-2</v>
          </cell>
        </row>
        <row r="19">
          <cell r="L19">
            <v>1650</v>
          </cell>
          <cell r="N19">
            <v>2.7</v>
          </cell>
          <cell r="O19">
            <v>1.95</v>
          </cell>
          <cell r="Q19">
            <v>0.82499999999999996</v>
          </cell>
          <cell r="R19">
            <v>0.44</v>
          </cell>
          <cell r="S19">
            <v>0.82499999999999996</v>
          </cell>
          <cell r="T19">
            <v>1.8499999999999999</v>
          </cell>
          <cell r="U19">
            <v>7.0000000000000007E-2</v>
          </cell>
          <cell r="V19">
            <v>2.3400000000000001E-2</v>
          </cell>
        </row>
        <row r="20">
          <cell r="L20">
            <v>1800</v>
          </cell>
          <cell r="N20">
            <v>2.7</v>
          </cell>
          <cell r="O20">
            <v>2.1</v>
          </cell>
          <cell r="Q20">
            <v>0.9</v>
          </cell>
          <cell r="R20">
            <v>0.44</v>
          </cell>
          <cell r="S20">
            <v>0.9</v>
          </cell>
          <cell r="T20">
            <v>2</v>
          </cell>
          <cell r="U20">
            <v>7.0000000000000007E-2</v>
          </cell>
          <cell r="V20">
            <v>2.5600000000000001E-2</v>
          </cell>
        </row>
        <row r="21">
          <cell r="L21">
            <v>2000</v>
          </cell>
          <cell r="N21">
            <v>2.7</v>
          </cell>
          <cell r="O21">
            <v>2.2999999999999998</v>
          </cell>
          <cell r="Q21">
            <v>1</v>
          </cell>
          <cell r="R21">
            <v>0.44</v>
          </cell>
          <cell r="S21">
            <v>1</v>
          </cell>
          <cell r="T21">
            <v>2.2000000000000002</v>
          </cell>
          <cell r="U21">
            <v>7.0000000000000007E-2</v>
          </cell>
          <cell r="V21">
            <v>2.8399999999999998E-2</v>
          </cell>
        </row>
      </sheetData>
      <sheetData sheetId="12">
        <row r="2">
          <cell r="S2" t="str">
            <v>횡배수관</v>
          </cell>
          <cell r="T2" t="str">
            <v>40-180-8</v>
          </cell>
          <cell r="U2" t="str">
            <v>합판6회</v>
          </cell>
          <cell r="V2" t="str">
            <v>1:2</v>
          </cell>
        </row>
        <row r="3">
          <cell r="S3" t="str">
            <v>횡배수관날개벽</v>
          </cell>
          <cell r="T3" t="str">
            <v>25-210-8</v>
          </cell>
          <cell r="U3" t="str">
            <v>합판4회</v>
          </cell>
          <cell r="V3" t="e">
            <v>#VALUE!</v>
          </cell>
        </row>
        <row r="4">
          <cell r="S4" t="str">
            <v>종배수관면벽</v>
          </cell>
          <cell r="T4" t="str">
            <v>40-180-8</v>
          </cell>
          <cell r="U4" t="str">
            <v>합판6회</v>
          </cell>
          <cell r="V4" t="str">
            <v>1:2</v>
          </cell>
        </row>
        <row r="5">
          <cell r="S5" t="str">
            <v>집수정</v>
          </cell>
          <cell r="T5" t="str">
            <v>40-180-8</v>
          </cell>
          <cell r="U5" t="str">
            <v>합판6회</v>
          </cell>
          <cell r="V5" t="e">
            <v>#VALUE!</v>
          </cell>
        </row>
        <row r="6">
          <cell r="S6" t="str">
            <v>취수문</v>
          </cell>
          <cell r="T6" t="str">
            <v>40-180-8</v>
          </cell>
          <cell r="U6" t="str">
            <v>합판4회</v>
          </cell>
          <cell r="V6" t="e">
            <v>#VALUE!</v>
          </cell>
        </row>
        <row r="7">
          <cell r="S7">
            <v>0</v>
          </cell>
          <cell r="T7" t="e">
            <v>#VALUE!</v>
          </cell>
          <cell r="U7" t="e">
            <v>#VALUE!</v>
          </cell>
          <cell r="V7" t="e">
            <v>#VALUE!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료입력"/>
      <sheetName val="횡배수관수량총"/>
      <sheetName val="맹암거단위수량(절성토경계부)"/>
      <sheetName val="종배수관(신)"/>
      <sheetName val="종배수관면벽신"/>
      <sheetName val="횡배수관수량"/>
      <sheetName val="횡배수관날개수량(구배1.5)"/>
      <sheetName val="횡배수관날개벽공제토&amp;공제떼산출식"/>
      <sheetName val="집수정"/>
      <sheetName val="횡배수관위치조서"/>
      <sheetName val="평균높이산출근거"/>
      <sheetName val="적용단위길이"/>
      <sheetName val="특수기호강도거푸집"/>
      <sheetName val="피벗테이블데이터분석"/>
      <sheetName val="Dialog3"/>
      <sheetName val="집수정수량집계표"/>
      <sheetName val="조언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B1" t="str">
            <v>맹암거수량집계표</v>
          </cell>
        </row>
        <row r="2">
          <cell r="AB2" t="str">
            <v>TYPE</v>
          </cell>
          <cell r="AC2" t="str">
            <v>유공관</v>
          </cell>
          <cell r="AD2" t="str">
            <v>쇄석</v>
          </cell>
          <cell r="AE2" t="str">
            <v>부직포</v>
          </cell>
          <cell r="AF2" t="str">
            <v>터파기</v>
          </cell>
          <cell r="AG2" t="str">
            <v>잔토</v>
          </cell>
          <cell r="AH2" t="str">
            <v>면고르기</v>
          </cell>
        </row>
        <row r="3">
          <cell r="AC3">
            <v>200</v>
          </cell>
          <cell r="AD3" t="str">
            <v>㎥</v>
          </cell>
          <cell r="AE3" t="str">
            <v>㎡</v>
          </cell>
          <cell r="AF3" t="str">
            <v>㎥</v>
          </cell>
          <cell r="AG3" t="str">
            <v>㎥</v>
          </cell>
          <cell r="AH3" t="str">
            <v>㎡</v>
          </cell>
        </row>
        <row r="4">
          <cell r="AB4">
            <v>1</v>
          </cell>
          <cell r="AC4">
            <v>1</v>
          </cell>
          <cell r="AD4">
            <v>0.20899999999999999</v>
          </cell>
          <cell r="AE4">
            <v>2.0169999999999999</v>
          </cell>
          <cell r="AF4">
            <v>0.24</v>
          </cell>
          <cell r="AG4">
            <v>0.24</v>
          </cell>
        </row>
        <row r="5">
          <cell r="AB5">
            <v>2</v>
          </cell>
          <cell r="AC5">
            <v>1</v>
          </cell>
          <cell r="AD5">
            <v>0.21</v>
          </cell>
          <cell r="AE5">
            <v>0</v>
          </cell>
          <cell r="AF5">
            <v>0.24</v>
          </cell>
          <cell r="AG5">
            <v>0.24</v>
          </cell>
          <cell r="AH5">
            <v>0</v>
          </cell>
        </row>
        <row r="6">
          <cell r="AB6">
            <v>3</v>
          </cell>
          <cell r="AC6">
            <v>0</v>
          </cell>
          <cell r="AD6">
            <v>0.24</v>
          </cell>
          <cell r="AE6">
            <v>2.0169999999999999</v>
          </cell>
          <cell r="AF6">
            <v>0.24</v>
          </cell>
          <cell r="AG6">
            <v>0.24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적용"/>
      <sheetName val="1.자재집계표"/>
      <sheetName val="위치조서"/>
      <sheetName val="3-2.배수관 총"/>
      <sheetName val="3-2-1.횡배수집계"/>
      <sheetName val="3-2-1-1횡배수관공"/>
      <sheetName val="3-2-2 흄관 날개벽"/>
      <sheetName val="3-2-3 종배수관"/>
      <sheetName val="3-2-4집수정"/>
      <sheetName val="(3-2-4-1집수정)"/>
      <sheetName val="(3-2-4-2종배수 단수)"/>
      <sheetName val="3-2-5.도수로"/>
      <sheetName val="3-2-6.맹암거"/>
      <sheetName val="3-3.암거공"/>
      <sheetName val="3-3-1.암거돌붙임"/>
      <sheetName val="3-3-2 암거 날개벽"/>
      <sheetName val="3-3-3 날개벽 공제량"/>
      <sheetName val="3-4옹벽공"/>
      <sheetName val="3-4-1.옹벽평균(H)"/>
      <sheetName val="3-5-1.석측공"/>
      <sheetName val="4-1.수량총괄표"/>
      <sheetName val="4-2.포장수량집계"/>
      <sheetName val="4-3.본선포장수량"/>
      <sheetName val="4-4.구조물간 포장"/>
      <sheetName val="4-5.포장단위수량"/>
      <sheetName val="(4-6.구조물 증감 단수)"/>
      <sheetName val="(4-7.접속설치율및 TL값)"/>
      <sheetName val="5.부대공"/>
      <sheetName val="5-1.부대공"/>
      <sheetName val="5.차선도색"/>
      <sheetName val="5-2.부대공 (3)"/>
      <sheetName val="Module1"/>
    </sheetNames>
    <sheetDataSet>
      <sheetData sheetId="0"/>
      <sheetData sheetId="1" refreshError="1"/>
      <sheetData sheetId="2">
        <row r="8">
          <cell r="J8">
            <v>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자재집계"/>
      <sheetName val="총수량"/>
      <sheetName val="총철근"/>
      <sheetName val="몰탈"/>
      <sheetName val="토공집계"/>
      <sheetName val="토적집계"/>
      <sheetName val="토적표"/>
      <sheetName val="포장수량집계"/>
      <sheetName val="포장철근집계"/>
      <sheetName val="아스콘T=62.5"/>
      <sheetName val="고압블럭T=20"/>
      <sheetName val="보차도경계블럭"/>
      <sheetName val="보도경계블럭"/>
      <sheetName val="L형측구"/>
      <sheetName val="감속턱"/>
      <sheetName val="차선(중앙선)"/>
      <sheetName val="차선(직각주차)"/>
      <sheetName val="우수수량집계"/>
      <sheetName val="우수철근집계"/>
      <sheetName val="우수흄관깊이"/>
      <sheetName val="우수맨홀깊이"/>
      <sheetName val="우수맨홀(D900)"/>
      <sheetName val="우수맨홀(D1200)"/>
      <sheetName val="흄관(D450)"/>
      <sheetName val="흄관(D600)"/>
      <sheetName val="집수정"/>
      <sheetName val="홈통받이"/>
      <sheetName val="빗물받이(910-510-410)"/>
      <sheetName val="빗물받이(600-510-410)"/>
      <sheetName val="U형측구"/>
      <sheetName val="홈통받이연락관(D.C PIPE-150)"/>
      <sheetName val="빗물받이연락관(D.C PIPE-250)"/>
      <sheetName val="맹암거(SDP150)"/>
      <sheetName val="맹암거(SDP100)"/>
      <sheetName val="우수PIT"/>
      <sheetName val="오수수량집계"/>
      <sheetName val="오수철근집계"/>
      <sheetName val="오수공흄관평균깊이"/>
      <sheetName val="오수공맨홀평균깊이"/>
      <sheetName val="오수맨홀(D900)"/>
      <sheetName val="오수-흄관(D300)"/>
      <sheetName val="오수받이(910-510-410)"/>
      <sheetName val="오수받이연락관(D.CPIPE-150)"/>
      <sheetName val="상수수량집계"/>
      <sheetName val="상수철근집계"/>
      <sheetName val="제수변실(1.40-1.80)"/>
      <sheetName val="주철관(D40)"/>
      <sheetName val="주철관(D150)"/>
      <sheetName val="공동구수량집계"/>
      <sheetName val="공동구철근집계"/>
      <sheetName val="공동구단위시트"/>
      <sheetName val="4.2유효폭의 계산"/>
      <sheetName val="Sheet1"/>
      <sheetName val="Sheet2"/>
      <sheetName val="우수"/>
      <sheetName val="터파기및재료"/>
      <sheetName val="내역서"/>
      <sheetName val="마산월령동골조물량변경"/>
      <sheetName val="설계"/>
      <sheetName val="원형1호맨홀토공수량"/>
      <sheetName val="본공사"/>
      <sheetName val="대구진천삼성APT"/>
      <sheetName val="빗물받이_910_510_410_"/>
      <sheetName val="공비대비"/>
      <sheetName val="노임"/>
      <sheetName val="형틀공사"/>
      <sheetName val="#REF"/>
      <sheetName val="TYPE-A"/>
      <sheetName val="CT"/>
      <sheetName val="코드"/>
      <sheetName val="효명0010"/>
      <sheetName val="입찰"/>
      <sheetName val="현경"/>
      <sheetName val="수량산출"/>
      <sheetName val="자재단가"/>
      <sheetName val="원가계산서"/>
      <sheetName val="JUCKEYK"/>
      <sheetName val="BID"/>
      <sheetName val="S0"/>
      <sheetName val="토목"/>
      <sheetName val="Sheet1 (2)"/>
      <sheetName val="토공"/>
      <sheetName val="일반부표"/>
      <sheetName val="DATE"/>
      <sheetName val="터널조도"/>
      <sheetName val="목차임시"/>
      <sheetName val="견적대비"/>
      <sheetName val="감시제어"/>
      <sheetName val="guard(mac)"/>
      <sheetName val="단가조사"/>
      <sheetName val="원가계산 (2)"/>
      <sheetName val="부대내역"/>
      <sheetName val="내역"/>
      <sheetName val="토목공사"/>
      <sheetName val="식재인부"/>
      <sheetName val="환산"/>
      <sheetName val="전신환매도율"/>
      <sheetName val="JUCK"/>
      <sheetName val="실행철강하도"/>
      <sheetName val="단위수량"/>
      <sheetName val="중기 부표"/>
      <sheetName val="공내역"/>
      <sheetName val="단가"/>
      <sheetName val="자재운반단가일람표"/>
      <sheetName val="배수공 내역서 적용수량"/>
      <sheetName val="Sheet6"/>
      <sheetName val="(1)본선수량집계"/>
      <sheetName val="노임단가"/>
      <sheetName val="유효폭의 계산"/>
      <sheetName val="시중노임단가"/>
      <sheetName val="내역(중앙)"/>
      <sheetName val="내역(창신)"/>
      <sheetName val="투찰"/>
      <sheetName val="노무비"/>
      <sheetName val="갑지(추정)"/>
      <sheetName val="금액"/>
      <sheetName val="갑지"/>
      <sheetName val="2경간"/>
      <sheetName val="제경비율"/>
      <sheetName val="시점교대"/>
      <sheetName val="정보"/>
      <sheetName val="ELEV SPEC(Ia,Ir)"/>
      <sheetName val="복구경비"/>
      <sheetName val="수리결과"/>
      <sheetName val="2.대외공문"/>
      <sheetName val="인건비"/>
      <sheetName val="자재비"/>
      <sheetName val="플랜트 설치"/>
      <sheetName val="백호우계수"/>
      <sheetName val="이름정의"/>
      <sheetName val="일위대가"/>
      <sheetName val="STORAGE"/>
      <sheetName val="N賃率-職"/>
      <sheetName val="재료비단가(800)"/>
      <sheetName val="공사개요"/>
      <sheetName val="자재집게표 "/>
      <sheetName val="개산공사비"/>
      <sheetName val="95하U$가격"/>
      <sheetName val="슬래브(PF)(하류)"/>
      <sheetName val="단위단가"/>
      <sheetName val="3.바닥판설계"/>
      <sheetName val="실행내역"/>
      <sheetName val="★도급내역"/>
      <sheetName val="L_RPTB10_01"/>
      <sheetName val="문학간접"/>
      <sheetName val="간접"/>
      <sheetName val="총물량"/>
      <sheetName val="부대원내역"/>
      <sheetName val="부대하내역"/>
      <sheetName val="정부노임(2000.상)"/>
      <sheetName val="원가계산"/>
      <sheetName val="아스콘T=62_5"/>
      <sheetName val="홈통받이연락관(D_C_PIPE-150)"/>
      <sheetName val="빗물받이연락관(D_C_PIPE-250)"/>
      <sheetName val="오수받이연락관(D_CPIPE-150)"/>
      <sheetName val="제수변실(1_40-1_80)"/>
      <sheetName val="4_2유효폭의_계산"/>
      <sheetName val="우배수"/>
      <sheetName val="6PILE  (돌출)"/>
      <sheetName val="일위대가 "/>
      <sheetName val="내역표지"/>
      <sheetName val="자재(원원+원대)"/>
      <sheetName val="부대"/>
      <sheetName val="일위CODE"/>
      <sheetName val="시중노임"/>
      <sheetName val="조명시설"/>
      <sheetName val="MYUN(MAC)"/>
      <sheetName val="과천MAIN"/>
      <sheetName val="인원자료"/>
      <sheetName val="Baby일위대가"/>
      <sheetName val="조정금액결과표 (차수별)"/>
      <sheetName val="1,2,3,4,5단위수량"/>
      <sheetName val="부하계산서"/>
      <sheetName val="집수정(600-700)"/>
      <sheetName val="경희대"/>
      <sheetName val="MOTOR"/>
      <sheetName val="관리,공감"/>
      <sheetName val="설비"/>
      <sheetName val="기초일위"/>
      <sheetName val="기본단가표"/>
      <sheetName val="흙쌓기도수로설치현황"/>
      <sheetName val="차량별점검"/>
      <sheetName val="공통비(전체)"/>
      <sheetName val="부하계산"/>
      <sheetName val="도근좌표"/>
      <sheetName val="을지"/>
      <sheetName val="7+160암거변경"/>
      <sheetName val="품셈TABLE"/>
      <sheetName val="Sheet4"/>
      <sheetName val="국내조달(통합-1)"/>
      <sheetName val="교대(A1)"/>
      <sheetName val="현황산출서"/>
      <sheetName val="설계조건"/>
      <sheetName val="전산output"/>
      <sheetName val="도로포장면적산출(1)"/>
      <sheetName val="데리네이타현황"/>
      <sheetName val="교각1"/>
      <sheetName val="DATA"/>
      <sheetName val="가공비"/>
      <sheetName val="공통가설"/>
      <sheetName val="토사(PE)"/>
      <sheetName val="철근량 검토"/>
      <sheetName val="자재집계표"/>
      <sheetName val="이토변실"/>
      <sheetName val="단면설계"/>
      <sheetName val="안정검토"/>
      <sheetName val="3BL공동구 수량"/>
      <sheetName val="연결관암거"/>
      <sheetName val="교대(A1-A2)"/>
      <sheetName val="분전함신설"/>
      <sheetName val="접지1종"/>
      <sheetName val="Total"/>
      <sheetName val="단"/>
      <sheetName val="부관수량집계"/>
      <sheetName val="70%"/>
      <sheetName val="gyun"/>
      <sheetName val="단가비교표"/>
      <sheetName val="설계명세서"/>
      <sheetName val="SH.R설치"/>
      <sheetName val="TOWER 10TON"/>
      <sheetName val="우각부보강"/>
      <sheetName val="다곡2교"/>
      <sheetName val="하수급견적대비"/>
      <sheetName val="COVER"/>
      <sheetName val="1,2공구원가계산서"/>
      <sheetName val="2공구산출내역"/>
      <sheetName val="1공구산출내역서"/>
      <sheetName val="을-ATYPE"/>
      <sheetName val="적상기초자료"/>
      <sheetName val="내역을"/>
      <sheetName val="기계경비일람"/>
      <sheetName val="3.공통공사대비"/>
      <sheetName val="대비표(토공1안)"/>
      <sheetName val="특기사항"/>
      <sheetName val="포장공"/>
      <sheetName val="부대공"/>
      <sheetName val="순공사비"/>
      <sheetName val="품셈"/>
      <sheetName val="쌍송교"/>
      <sheetName val="콘_재료분리(1)"/>
      <sheetName val="토공수량"/>
      <sheetName val="Source"/>
      <sheetName val="I一般比"/>
      <sheetName val="판매시설"/>
      <sheetName val="(4-2)열관류값-2"/>
      <sheetName val="97노임단가"/>
      <sheetName val="입력란"/>
      <sheetName val="중기사용료"/>
      <sheetName val="총수량집계표"/>
      <sheetName val="부대공수량"/>
      <sheetName val="직접재료비"/>
      <sheetName val="5.전사투자계획종함안"/>
      <sheetName val="1월"/>
      <sheetName val="대로근거"/>
      <sheetName val="화해(함평)"/>
      <sheetName val="화해(장성)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일위대가표"/>
      <sheetName val="집계표"/>
      <sheetName val="물가변동대가세부내역서"/>
      <sheetName val="수지"/>
      <sheetName val="TIE-IN"/>
      <sheetName val="45,46"/>
      <sheetName val="건축내역서"/>
      <sheetName val="PAN"/>
      <sheetName val="우수공"/>
      <sheetName val="옹벽"/>
      <sheetName val="통합"/>
      <sheetName val="노임단가 (2)"/>
      <sheetName val="시공계획"/>
      <sheetName val="일위대가표지"/>
      <sheetName val="약전설비"/>
      <sheetName val="급여data"/>
      <sheetName val="단가표 (2)"/>
      <sheetName val="1-1"/>
      <sheetName val="1-2"/>
      <sheetName val="1-3"/>
      <sheetName val="1-4"/>
      <sheetName val="새공통"/>
      <sheetName val="TYPE_A"/>
      <sheetName val="unit 4"/>
      <sheetName val="작성기준"/>
      <sheetName val="ANX3A11"/>
      <sheetName val="기계경비(시간당)"/>
      <sheetName val="내역서적용수량 (지방도893)"/>
      <sheetName val="합계금액"/>
      <sheetName val="수안보-MBR1"/>
      <sheetName val="3련 BOX"/>
      <sheetName val="현장관리비 산출내역"/>
      <sheetName val="단가산출2"/>
      <sheetName val="중기사용료산출근거"/>
      <sheetName val="단가산출1"/>
      <sheetName val="총괄표"/>
      <sheetName val="정화조동내역"/>
      <sheetName val="날개벽수량표"/>
      <sheetName val="유림골조"/>
      <sheetName val="Project Brief"/>
      <sheetName val="북제주원가"/>
      <sheetName val="03하반기내역서"/>
      <sheetName val="04상반기"/>
      <sheetName val="수입"/>
      <sheetName val="월별손익"/>
      <sheetName val="택지성격총괄"/>
      <sheetName val="간접비"/>
      <sheetName val="DATA 입력부"/>
      <sheetName val="물가시세"/>
      <sheetName val="말뚝지지력산정"/>
      <sheetName val="샌딩 에폭시 도장"/>
      <sheetName val="일반문틀 설치"/>
      <sheetName val="명세서"/>
      <sheetName val="토목2"/>
      <sheetName val="농로토공집계"/>
      <sheetName val="농로수량집계"/>
      <sheetName val="장비가동"/>
      <sheetName val="삭제내역1차"/>
      <sheetName val="03(상)적용노임"/>
      <sheetName val="공문"/>
      <sheetName val="부대원내역(설비)"/>
      <sheetName val="단가목록"/>
      <sheetName val="산재 안전"/>
      <sheetName val="노무비 경비"/>
      <sheetName val="시설물일위"/>
      <sheetName val="가설공사비"/>
      <sheetName val="단가 및 재료비"/>
      <sheetName val="실행예산"/>
      <sheetName val="강관파일내역"/>
      <sheetName val="(하관내역)"/>
      <sheetName val="비용적자료"/>
      <sheetName val="기초자료"/>
      <sheetName val="개별직종노임단가(2005.1)"/>
      <sheetName val="ABUT수량-A1"/>
      <sheetName val="직노"/>
      <sheetName val="경로당내역건축"/>
      <sheetName val="준검 내역서"/>
      <sheetName val="기흥하도용"/>
      <sheetName val="설계명세"/>
      <sheetName val="수목데이타"/>
      <sheetName val="계약서"/>
      <sheetName val="예정공정표"/>
      <sheetName val="조직"/>
      <sheetName val="Sheet5"/>
      <sheetName val="유첨3.적용기준"/>
      <sheetName val="적현로"/>
      <sheetName val="직접인건비"/>
      <sheetName val="배관일위"/>
      <sheetName val="투찰가"/>
      <sheetName val="계림(함평)"/>
      <sheetName val="계림(장성)"/>
      <sheetName val="총괄내역서"/>
      <sheetName val="슬래브수량"/>
      <sheetName val="현장별계약현황('98.10.31)"/>
      <sheetName val="데이타"/>
      <sheetName val="1.설계조건"/>
      <sheetName val="2층(부대공사)"/>
      <sheetName val="1~6 설계조건...."/>
      <sheetName val="POOM_MOTO"/>
      <sheetName val="POOM_MOTO2"/>
      <sheetName val="단가표"/>
      <sheetName val="기계경비"/>
      <sheetName val="9GNG운반"/>
      <sheetName val="000000"/>
      <sheetName val="종배수관"/>
      <sheetName val="보도포장연장조서-표준차도부"/>
      <sheetName val="표준차도부연장조서-ASP"/>
      <sheetName val="토공(우물통,기타) "/>
      <sheetName val="단가대비표"/>
      <sheetName val="건축"/>
      <sheetName val="산출내역서집계표"/>
      <sheetName val="관부설"/>
      <sheetName val="횡단굴착및 분기점폐쇄"/>
      <sheetName val="이토변실(A3-LINE)"/>
      <sheetName val="계약내역"/>
      <sheetName val="유기공정"/>
      <sheetName val="정부노임단가"/>
      <sheetName val="일위대가서식"/>
      <sheetName val="실행(표지,갑,을)"/>
      <sheetName val="일위대가(가설)"/>
      <sheetName val="Sheet1_(2)"/>
      <sheetName val="원가계산_(2)"/>
      <sheetName val="동별물량집계표"/>
      <sheetName val="대전-교대(A1-A2)"/>
      <sheetName val="호표"/>
      <sheetName val="은행"/>
      <sheetName val="목차"/>
      <sheetName val="대가표(품셈)"/>
      <sheetName val="견적내역"/>
      <sheetName val="기성내역서"/>
      <sheetName val="직접비내역서"/>
      <sheetName val="기술부 VENDOR LIST"/>
      <sheetName val="공사비산출내역"/>
      <sheetName val="노무비단가"/>
      <sheetName val="SULKEA"/>
      <sheetName val="xxxxxx"/>
      <sheetName val="옹벽기초자료"/>
      <sheetName val="수원공사비"/>
      <sheetName val="연못방수쉬트"/>
      <sheetName val="토목검측서"/>
      <sheetName val="자재대"/>
      <sheetName val="철근량"/>
      <sheetName val="t형"/>
      <sheetName val="새공통(96임금인상기준)"/>
      <sheetName val="96노임기준"/>
      <sheetName val="공사용침사지집계"/>
      <sheetName val="부대시설"/>
      <sheetName val="토목설계(배수지+관로)"/>
      <sheetName val="중기일위대가"/>
      <sheetName val="단면 (2)"/>
      <sheetName val="버팀목"/>
      <sheetName val="안정계산"/>
      <sheetName val="단면검토"/>
      <sheetName val="TOTAL_BOQ"/>
      <sheetName val="2~3.해석단면및모델링"/>
      <sheetName val="갑지_추정_"/>
      <sheetName val="DAN"/>
      <sheetName val="공사진행"/>
      <sheetName val="Macro1"/>
      <sheetName val="가도공"/>
      <sheetName val="물가대비표"/>
      <sheetName val="수량산출 (8)"/>
      <sheetName val="가열로SW"/>
      <sheetName val="터파기"/>
      <sheetName val="착공내역서"/>
      <sheetName val="내덕제내역서"/>
      <sheetName val="제잡비계산"/>
      <sheetName val="중기손료"/>
      <sheetName val="2000년1차"/>
      <sheetName val="명세"/>
      <sheetName val="일위대가표(DEEP)"/>
      <sheetName val="A공구"/>
      <sheetName val="평당공사비(내역집계)"/>
      <sheetName val="7.수지"/>
      <sheetName val="205동"/>
      <sheetName val="내역1"/>
      <sheetName val="개발운영비청구"/>
      <sheetName val="1.우편집중내역서"/>
      <sheetName val=""/>
      <sheetName val="골조"/>
      <sheetName val="49단가"/>
      <sheetName val="시설장비"/>
      <sheetName val="J直材4"/>
      <sheetName val="3차설계"/>
      <sheetName val="맨홀_공사비"/>
      <sheetName val="단가산출서"/>
      <sheetName val="2"/>
      <sheetName val="수로BOX"/>
      <sheetName val="룡전상부"/>
      <sheetName val="woo(mac)"/>
      <sheetName val="맨홀수량"/>
      <sheetName val="예가 (2)"/>
      <sheetName val="DATA테이블1 (2)"/>
      <sheetName val="역T형"/>
      <sheetName val="PILE"/>
      <sheetName val="매매"/>
      <sheetName val="노무"/>
      <sheetName val="일반공사"/>
      <sheetName val="기기리스트"/>
      <sheetName val="용역단가"/>
      <sheetName val="덕전리"/>
      <sheetName val="H PILE수량"/>
      <sheetName val="H-PILE수량집계"/>
      <sheetName val="4차원가계산서"/>
      <sheetName val="설계예산서"/>
      <sheetName val="산출내역서"/>
      <sheetName val="횡배수관부설집계"/>
      <sheetName val="표지"/>
      <sheetName val="C.배수관공"/>
      <sheetName val="횡배수관집현황_2공구_"/>
      <sheetName val="평야부단가"/>
      <sheetName val="화재 탐지 설비"/>
      <sheetName val="가시설흙막이"/>
      <sheetName val="설계서식"/>
      <sheetName val="지급자재"/>
      <sheetName val="점검총괄"/>
      <sheetName val="수수료율표"/>
      <sheetName val="자재표"/>
      <sheetName val="관경별내역서"/>
      <sheetName val="차도부연장현황"/>
      <sheetName val="측구공수량집계"/>
      <sheetName val="기준보온"/>
      <sheetName val="맨홀"/>
      <sheetName val="인사자료총집계"/>
      <sheetName val="건축토목내역"/>
      <sheetName val="저"/>
      <sheetName val="공통"/>
      <sheetName val="4-1. 매출원가 손익계획 집계표"/>
      <sheetName val="기둥(원형)"/>
      <sheetName val="기초공"/>
      <sheetName val="목포방향"/>
      <sheetName val="B1(반포1차)"/>
      <sheetName val="도(내)"/>
      <sheetName val="본체"/>
      <sheetName val="설비단가표"/>
      <sheetName val="소업1교"/>
      <sheetName val="말뚝물량"/>
      <sheetName val="Sheet3"/>
      <sheetName val="분개내역서 (2000년도 )"/>
      <sheetName val="기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4">
          <cell r="P4">
            <v>49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0.집계표(H)"/>
      <sheetName val="0.집계표(SH)"/>
      <sheetName val="1-1.토공!"/>
      <sheetName val="1.H!"/>
      <sheetName val="1-2.Sh!"/>
      <sheetName val="1-3.띠장!"/>
      <sheetName val="1-4.버팀!"/>
      <sheetName val="2-1.추진!"/>
      <sheetName val="1-1.토공"/>
      <sheetName val="1-2.H"/>
      <sheetName val="1-2.Sh"/>
      <sheetName val="1-3.띠장"/>
      <sheetName val="1-4.버팀"/>
      <sheetName val="2-1.추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터파기및재료"/>
      <sheetName val="3-2PS"/>
      <sheetName val="빗물받이(910-510-410)"/>
      <sheetName val="DATE"/>
      <sheetName val="원가서"/>
      <sheetName val="조명시설"/>
      <sheetName val="교차구"/>
      <sheetName val="갑지"/>
      <sheetName val="여과지동"/>
      <sheetName val="분전함신설"/>
      <sheetName val="접지1종"/>
      <sheetName val="집계표"/>
      <sheetName val="모형도"/>
      <sheetName val="산출내역서집계표"/>
      <sheetName val="쌍송교"/>
      <sheetName val="포장공수량집계표"/>
      <sheetName val="공제량"/>
      <sheetName val="단위중량"/>
      <sheetName val="4.2유효폭의 계산"/>
      <sheetName val="수량산출"/>
      <sheetName val="Tot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터파기및재료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터파기및재료"/>
      <sheetName val="3-2PS"/>
      <sheetName val="TYPE-A"/>
      <sheetName val="산출근거"/>
      <sheetName val="수량산출"/>
      <sheetName val="DATE"/>
      <sheetName val="실행철강하도"/>
      <sheetName val="시화점실행"/>
      <sheetName val="산출내역서집계표"/>
      <sheetName val="Sheet5"/>
      <sheetName val="파이프류"/>
      <sheetName val="골조시행"/>
      <sheetName val="일위대가"/>
      <sheetName val="여과지동"/>
      <sheetName val="기초자료"/>
      <sheetName val="플랜트 설치"/>
      <sheetName val="총괄표"/>
      <sheetName val="호표"/>
      <sheetName val="내역서"/>
      <sheetName val="잔토반출1월(허길욱)"/>
      <sheetName val="유림총괄"/>
      <sheetName val="개요"/>
      <sheetName val="2000전체분"/>
      <sheetName val="2000년1차"/>
      <sheetName val="조명시설"/>
      <sheetName val="철근량"/>
      <sheetName val="집수정(600-700)"/>
      <sheetName val="자재운반단가일람표"/>
      <sheetName val="산출근거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터파기및재료"/>
      <sheetName val="3련 BOX"/>
      <sheetName val="품셈TABLE"/>
      <sheetName val="Shee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터파기및재료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4"/>
      <sheetName val="플랜트 설치"/>
      <sheetName val="품셈TABLE"/>
      <sheetName val="터파기및재료"/>
      <sheetName val="1호맨홀토공"/>
      <sheetName val="약품설비"/>
      <sheetName val=" D800 L=47.11수량산출서(H)-NO.110+17"/>
      <sheetName val=" D800 L=23.34 수량산출서(H) -NO.133+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H163"/>
  <sheetViews>
    <sheetView view="pageBreakPreview" zoomScale="115" zoomScaleNormal="100" zoomScaleSheetLayoutView="115" workbookViewId="0">
      <selection activeCell="E51" sqref="E51"/>
    </sheetView>
  </sheetViews>
  <sheetFormatPr defaultColWidth="7.21875" defaultRowHeight="14.1" customHeight="1"/>
  <cols>
    <col min="1" max="1" width="3.88671875" style="477" customWidth="1"/>
    <col min="2" max="2" width="18.5546875" style="478" customWidth="1"/>
    <col min="3" max="3" width="22.6640625" style="479" customWidth="1"/>
    <col min="4" max="4" width="3.77734375" style="480" customWidth="1"/>
    <col min="5" max="5" width="15.77734375" style="485" customWidth="1"/>
    <col min="6" max="6" width="10.21875" style="763" customWidth="1"/>
    <col min="7" max="16384" width="7.21875" style="447"/>
  </cols>
  <sheetData>
    <row r="1" spans="1:8" ht="14.1" customHeight="1">
      <c r="A1" s="865" t="s">
        <v>495</v>
      </c>
      <c r="B1" s="865"/>
      <c r="C1" s="865"/>
      <c r="D1" s="865"/>
      <c r="E1" s="865"/>
      <c r="F1" s="865"/>
    </row>
    <row r="2" spans="1:8" ht="14.1" customHeight="1">
      <c r="A2" s="865"/>
      <c r="B2" s="865"/>
      <c r="C2" s="865"/>
      <c r="D2" s="865"/>
      <c r="E2" s="865"/>
      <c r="F2" s="865"/>
    </row>
    <row r="3" spans="1:8" ht="14.1" customHeight="1">
      <c r="A3" s="867" t="s">
        <v>496</v>
      </c>
      <c r="B3" s="867"/>
      <c r="C3" s="867"/>
      <c r="D3" s="867"/>
      <c r="E3" s="867"/>
      <c r="F3" s="867"/>
    </row>
    <row r="4" spans="1:8" ht="18.75" customHeight="1">
      <c r="A4" s="787" t="s">
        <v>0</v>
      </c>
      <c r="B4" s="788" t="s">
        <v>1</v>
      </c>
      <c r="C4" s="788" t="s">
        <v>2</v>
      </c>
      <c r="D4" s="788" t="s">
        <v>58</v>
      </c>
      <c r="E4" s="789" t="s">
        <v>3</v>
      </c>
      <c r="F4" s="790" t="s">
        <v>4</v>
      </c>
    </row>
    <row r="5" spans="1:8" s="454" customFormat="1" ht="14.1" hidden="1" customHeight="1">
      <c r="A5" s="448" t="s">
        <v>5</v>
      </c>
      <c r="B5" s="449" t="s">
        <v>490</v>
      </c>
      <c r="C5" s="450"/>
      <c r="D5" s="451"/>
      <c r="E5" s="452"/>
      <c r="F5" s="453"/>
    </row>
    <row r="6" spans="1:8" s="454" customFormat="1" ht="14.1" hidden="1" customHeight="1">
      <c r="A6" s="692" t="s">
        <v>246</v>
      </c>
      <c r="B6" s="449" t="s">
        <v>247</v>
      </c>
      <c r="C6" s="450"/>
      <c r="D6" s="451"/>
      <c r="E6" s="452"/>
      <c r="F6" s="453"/>
    </row>
    <row r="7" spans="1:8" ht="14.1" hidden="1" customHeight="1">
      <c r="A7" s="448"/>
      <c r="B7" s="456" t="s">
        <v>248</v>
      </c>
      <c r="C7" s="450"/>
      <c r="D7" s="451"/>
      <c r="E7" s="457" t="e">
        <f>#REF!</f>
        <v>#REF!</v>
      </c>
      <c r="F7" s="453"/>
    </row>
    <row r="8" spans="1:8" ht="14.1" hidden="1" customHeight="1">
      <c r="A8" s="448"/>
      <c r="B8" s="456" t="s">
        <v>491</v>
      </c>
      <c r="C8" s="450"/>
      <c r="D8" s="451"/>
      <c r="E8" s="457" t="e">
        <f>#REF!</f>
        <v>#REF!</v>
      </c>
      <c r="F8" s="453"/>
    </row>
    <row r="9" spans="1:8" ht="14.1" hidden="1" customHeight="1">
      <c r="A9" s="448"/>
      <c r="B9" s="456" t="s">
        <v>249</v>
      </c>
      <c r="C9" s="450"/>
      <c r="D9" s="451"/>
      <c r="E9" s="457" t="e">
        <f>#REF!</f>
        <v>#REF!</v>
      </c>
      <c r="F9" s="453"/>
    </row>
    <row r="10" spans="1:8" ht="14.1" hidden="1" customHeight="1">
      <c r="A10" s="692" t="s">
        <v>10</v>
      </c>
      <c r="B10" s="449" t="s">
        <v>300</v>
      </c>
      <c r="C10" s="450"/>
      <c r="D10" s="451"/>
      <c r="E10" s="455"/>
      <c r="F10" s="453"/>
    </row>
    <row r="11" spans="1:8" ht="14.1" hidden="1" customHeight="1">
      <c r="A11" s="692"/>
      <c r="B11" s="456" t="s">
        <v>144</v>
      </c>
      <c r="C11" s="450"/>
      <c r="D11" s="451" t="s">
        <v>326</v>
      </c>
      <c r="E11" s="455">
        <v>1</v>
      </c>
      <c r="F11" s="453"/>
    </row>
    <row r="12" spans="1:8" ht="14.1" hidden="1" customHeight="1">
      <c r="A12" s="448"/>
      <c r="B12" s="456" t="s">
        <v>198</v>
      </c>
      <c r="C12" s="458" t="s">
        <v>11</v>
      </c>
      <c r="D12" s="451" t="s">
        <v>60</v>
      </c>
      <c r="E12" s="459">
        <f>'1.H!'!D6</f>
        <v>124.79999999999998</v>
      </c>
      <c r="F12" s="453"/>
      <c r="G12" s="454"/>
      <c r="H12" s="454"/>
    </row>
    <row r="13" spans="1:8" ht="14.1" hidden="1" customHeight="1">
      <c r="A13" s="448"/>
      <c r="B13" s="456" t="s">
        <v>199</v>
      </c>
      <c r="C13" s="458" t="s">
        <v>11</v>
      </c>
      <c r="D13" s="451" t="s">
        <v>60</v>
      </c>
      <c r="E13" s="459">
        <f>'1.H!'!D7</f>
        <v>0</v>
      </c>
      <c r="F13" s="453"/>
      <c r="G13" s="454"/>
      <c r="H13" s="454"/>
    </row>
    <row r="14" spans="1:8" ht="14.1" hidden="1" customHeight="1">
      <c r="A14" s="448"/>
      <c r="B14" s="456" t="s">
        <v>200</v>
      </c>
      <c r="C14" s="458" t="s">
        <v>11</v>
      </c>
      <c r="D14" s="451" t="s">
        <v>60</v>
      </c>
      <c r="E14" s="459">
        <f>'1.H!'!D8</f>
        <v>0</v>
      </c>
      <c r="F14" s="453"/>
      <c r="G14" s="454"/>
      <c r="H14" s="454"/>
    </row>
    <row r="15" spans="1:8" ht="14.1" hidden="1" customHeight="1">
      <c r="A15" s="448"/>
      <c r="B15" s="456" t="s">
        <v>201</v>
      </c>
      <c r="C15" s="458" t="s">
        <v>11</v>
      </c>
      <c r="D15" s="451" t="s">
        <v>9</v>
      </c>
      <c r="E15" s="460">
        <f>'1.H!'!D11</f>
        <v>26</v>
      </c>
      <c r="F15" s="453"/>
      <c r="G15" s="454"/>
      <c r="H15" s="454"/>
    </row>
    <row r="16" spans="1:8" ht="14.1" hidden="1" customHeight="1">
      <c r="A16" s="448"/>
      <c r="B16" s="456" t="s">
        <v>202</v>
      </c>
      <c r="C16" s="458" t="s">
        <v>11</v>
      </c>
      <c r="D16" s="451" t="s">
        <v>9</v>
      </c>
      <c r="E16" s="460">
        <f>'1.H!'!D13</f>
        <v>26</v>
      </c>
      <c r="F16" s="851">
        <f>'1-2.H'!Y75</f>
        <v>4.7999999999999989</v>
      </c>
      <c r="G16" s="454"/>
      <c r="H16" s="454"/>
    </row>
    <row r="17" spans="1:8" ht="14.1" hidden="1" customHeight="1">
      <c r="A17" s="448"/>
      <c r="B17" s="456" t="s">
        <v>122</v>
      </c>
      <c r="C17" s="458" t="str">
        <f>'1.H!'!B15</f>
        <v xml:space="preserve">THK=8cm </v>
      </c>
      <c r="D17" s="451" t="s">
        <v>123</v>
      </c>
      <c r="E17" s="459">
        <f>'1.H!'!D15</f>
        <v>106.39999999999999</v>
      </c>
      <c r="F17" s="453"/>
      <c r="G17" s="454"/>
      <c r="H17" s="454"/>
    </row>
    <row r="18" spans="1:8" ht="14.1" hidden="1" customHeight="1">
      <c r="A18" s="692" t="s">
        <v>16</v>
      </c>
      <c r="B18" s="449" t="s">
        <v>203</v>
      </c>
      <c r="C18" s="450"/>
      <c r="D18" s="451"/>
      <c r="E18" s="455"/>
      <c r="F18" s="461"/>
    </row>
    <row r="19" spans="1:8" ht="14.1" hidden="1" customHeight="1">
      <c r="A19" s="448"/>
      <c r="B19" s="868" t="s">
        <v>450</v>
      </c>
      <c r="C19" s="458" t="s">
        <v>482</v>
      </c>
      <c r="D19" s="464" t="s">
        <v>9</v>
      </c>
      <c r="E19" s="460">
        <f>'1-3.띠장!'!D6</f>
        <v>0</v>
      </c>
      <c r="F19" s="461"/>
    </row>
    <row r="20" spans="1:8" ht="14.1" hidden="1" customHeight="1">
      <c r="A20" s="448"/>
      <c r="B20" s="869"/>
      <c r="C20" s="805" t="s">
        <v>207</v>
      </c>
      <c r="D20" s="468" t="s">
        <v>9</v>
      </c>
      <c r="E20" s="460">
        <f>'1-3.띠장!'!D7</f>
        <v>0</v>
      </c>
      <c r="F20" s="461"/>
    </row>
    <row r="21" spans="1:8" ht="14.1" hidden="1" customHeight="1">
      <c r="A21" s="448"/>
      <c r="B21" s="870"/>
      <c r="C21" s="458" t="s">
        <v>208</v>
      </c>
      <c r="D21" s="464" t="s">
        <v>9</v>
      </c>
      <c r="E21" s="460">
        <f>'1-3.띠장!'!D8</f>
        <v>0</v>
      </c>
      <c r="F21" s="461"/>
    </row>
    <row r="22" spans="1:8" ht="14.1" hidden="1" customHeight="1">
      <c r="A22" s="448"/>
      <c r="B22" s="456" t="s">
        <v>12</v>
      </c>
      <c r="C22" s="458" t="s">
        <v>11</v>
      </c>
      <c r="D22" s="451" t="s">
        <v>56</v>
      </c>
      <c r="E22" s="460">
        <f>'1-3.띠장!'!D9</f>
        <v>0</v>
      </c>
      <c r="F22" s="461"/>
    </row>
    <row r="23" spans="1:8" ht="14.1" hidden="1" customHeight="1">
      <c r="A23" s="448"/>
      <c r="B23" s="456" t="s">
        <v>13</v>
      </c>
      <c r="C23" s="458" t="s">
        <v>11</v>
      </c>
      <c r="D23" s="451" t="s">
        <v>56</v>
      </c>
      <c r="E23" s="460">
        <f>'1-3.띠장!'!D10</f>
        <v>0</v>
      </c>
      <c r="F23" s="461"/>
    </row>
    <row r="24" spans="1:8" ht="14.1" hidden="1" customHeight="1">
      <c r="A24" s="448"/>
      <c r="B24" s="456" t="s">
        <v>204</v>
      </c>
      <c r="C24" s="450" t="s">
        <v>14</v>
      </c>
      <c r="D24" s="451" t="s">
        <v>15</v>
      </c>
      <c r="E24" s="460">
        <f>'1-3.띠장!'!D11</f>
        <v>0</v>
      </c>
      <c r="F24" s="461"/>
    </row>
    <row r="25" spans="1:8" ht="14.1" hidden="1" customHeight="1">
      <c r="A25" s="692" t="s">
        <v>19</v>
      </c>
      <c r="B25" s="462" t="s">
        <v>205</v>
      </c>
      <c r="C25" s="463"/>
      <c r="D25" s="464"/>
      <c r="E25" s="465"/>
      <c r="F25" s="461"/>
      <c r="G25" s="466"/>
      <c r="H25" s="466"/>
    </row>
    <row r="26" spans="1:8" ht="14.1" hidden="1" customHeight="1">
      <c r="A26" s="463"/>
      <c r="B26" s="863" t="s">
        <v>446</v>
      </c>
      <c r="C26" s="458" t="s">
        <v>206</v>
      </c>
      <c r="D26" s="464" t="s">
        <v>9</v>
      </c>
      <c r="E26" s="460">
        <f>'1-4.버팀!'!D6</f>
        <v>0</v>
      </c>
      <c r="F26" s="461"/>
      <c r="G26" s="466"/>
      <c r="H26" s="466"/>
    </row>
    <row r="27" spans="1:8" ht="14.1" hidden="1" customHeight="1">
      <c r="A27" s="467"/>
      <c r="B27" s="866"/>
      <c r="C27" s="805" t="s">
        <v>207</v>
      </c>
      <c r="D27" s="468" t="s">
        <v>9</v>
      </c>
      <c r="E27" s="460">
        <f>'1-4.버팀!'!D7</f>
        <v>0</v>
      </c>
      <c r="F27" s="469"/>
      <c r="G27" s="466"/>
      <c r="H27" s="466"/>
    </row>
    <row r="28" spans="1:8" ht="14.1" hidden="1" customHeight="1">
      <c r="A28" s="463"/>
      <c r="B28" s="864"/>
      <c r="C28" s="458" t="s">
        <v>208</v>
      </c>
      <c r="D28" s="464" t="s">
        <v>9</v>
      </c>
      <c r="E28" s="460">
        <f>'1-4.버팀!'!D8</f>
        <v>0</v>
      </c>
      <c r="F28" s="461"/>
      <c r="G28" s="466"/>
      <c r="H28" s="466"/>
    </row>
    <row r="29" spans="1:8" ht="14.1" hidden="1" customHeight="1">
      <c r="A29" s="467"/>
      <c r="B29" s="863" t="s">
        <v>447</v>
      </c>
      <c r="C29" s="805" t="s">
        <v>206</v>
      </c>
      <c r="D29" s="468" t="s">
        <v>9</v>
      </c>
      <c r="E29" s="460">
        <f>'1-4.버팀!'!D9</f>
        <v>0</v>
      </c>
      <c r="F29" s="469"/>
      <c r="G29" s="466"/>
      <c r="H29" s="466"/>
    </row>
    <row r="30" spans="1:8" ht="14.1" hidden="1" customHeight="1">
      <c r="A30" s="463"/>
      <c r="B30" s="866"/>
      <c r="C30" s="458" t="s">
        <v>207</v>
      </c>
      <c r="D30" s="464" t="s">
        <v>9</v>
      </c>
      <c r="E30" s="460">
        <f>'1-4.버팀!'!D10</f>
        <v>0</v>
      </c>
      <c r="F30" s="461"/>
      <c r="G30" s="466"/>
      <c r="H30" s="466"/>
    </row>
    <row r="31" spans="1:8" ht="14.1" hidden="1" customHeight="1">
      <c r="A31" s="463"/>
      <c r="B31" s="864"/>
      <c r="C31" s="458" t="s">
        <v>208</v>
      </c>
      <c r="D31" s="464" t="s">
        <v>9</v>
      </c>
      <c r="E31" s="460">
        <f>'1-4.버팀!'!D11</f>
        <v>0</v>
      </c>
      <c r="F31" s="461"/>
      <c r="G31" s="466"/>
      <c r="H31" s="466"/>
    </row>
    <row r="32" spans="1:8" ht="14.1" hidden="1" customHeight="1">
      <c r="A32" s="463"/>
      <c r="B32" s="863" t="s">
        <v>17</v>
      </c>
      <c r="C32" s="458" t="s">
        <v>209</v>
      </c>
      <c r="D32" s="464" t="s">
        <v>9</v>
      </c>
      <c r="E32" s="460">
        <f>'1-4.버팀!'!D12</f>
        <v>0</v>
      </c>
      <c r="F32" s="470"/>
      <c r="G32" s="466"/>
      <c r="H32" s="466"/>
    </row>
    <row r="33" spans="1:8" ht="14.1" hidden="1" customHeight="1">
      <c r="A33" s="463"/>
      <c r="B33" s="864"/>
      <c r="C33" s="458" t="s">
        <v>210</v>
      </c>
      <c r="D33" s="464" t="s">
        <v>9</v>
      </c>
      <c r="E33" s="460">
        <f>'1-4.버팀!'!D13</f>
        <v>0</v>
      </c>
      <c r="F33" s="470"/>
      <c r="G33" s="466"/>
      <c r="H33" s="466"/>
    </row>
    <row r="34" spans="1:8" ht="14.1" hidden="1" customHeight="1">
      <c r="A34" s="463"/>
      <c r="B34" s="863" t="s">
        <v>18</v>
      </c>
      <c r="C34" s="458" t="s">
        <v>209</v>
      </c>
      <c r="D34" s="464" t="s">
        <v>9</v>
      </c>
      <c r="E34" s="460">
        <f>'1-4.버팀!'!D14</f>
        <v>0</v>
      </c>
      <c r="F34" s="470"/>
      <c r="G34" s="466"/>
      <c r="H34" s="466"/>
    </row>
    <row r="35" spans="1:8" ht="14.1" hidden="1" customHeight="1">
      <c r="A35" s="463"/>
      <c r="B35" s="864"/>
      <c r="C35" s="458" t="s">
        <v>210</v>
      </c>
      <c r="D35" s="464" t="s">
        <v>9</v>
      </c>
      <c r="E35" s="460">
        <f>'1-4.버팀!'!D15</f>
        <v>0</v>
      </c>
      <c r="F35" s="470"/>
      <c r="G35" s="466"/>
      <c r="H35" s="466"/>
    </row>
    <row r="36" spans="1:8" ht="14.1" hidden="1" customHeight="1">
      <c r="A36" s="692" t="s">
        <v>250</v>
      </c>
      <c r="B36" s="449" t="s">
        <v>23</v>
      </c>
      <c r="C36" s="450"/>
      <c r="D36" s="451"/>
      <c r="E36" s="471"/>
      <c r="F36" s="461"/>
    </row>
    <row r="37" spans="1:8" ht="14.1" hidden="1" customHeight="1">
      <c r="A37" s="474"/>
      <c r="B37" s="456" t="s">
        <v>118</v>
      </c>
      <c r="C37" s="450" t="s">
        <v>116</v>
      </c>
      <c r="D37" s="451" t="s">
        <v>24</v>
      </c>
      <c r="E37" s="473">
        <f>'1.H!'!D19</f>
        <v>12.953199999999999</v>
      </c>
      <c r="F37" s="475"/>
    </row>
    <row r="38" spans="1:8" ht="14.1" hidden="1" customHeight="1">
      <c r="A38" s="474"/>
      <c r="B38" s="456"/>
      <c r="C38" s="450"/>
      <c r="D38" s="451" t="s">
        <v>24</v>
      </c>
      <c r="E38" s="476">
        <f>E37*1.07</f>
        <v>13.859923999999999</v>
      </c>
      <c r="F38" s="475">
        <v>7</v>
      </c>
    </row>
    <row r="39" spans="1:8" ht="14.1" hidden="1" customHeight="1">
      <c r="A39" s="474"/>
      <c r="B39" s="456"/>
      <c r="C39" s="450"/>
      <c r="D39" s="451"/>
      <c r="E39" s="476"/>
      <c r="F39" s="475"/>
    </row>
    <row r="40" spans="1:8" ht="14.1" customHeight="1">
      <c r="A40" s="448" t="s">
        <v>22</v>
      </c>
      <c r="B40" s="449" t="s">
        <v>141</v>
      </c>
      <c r="C40" s="450"/>
      <c r="D40" s="451"/>
      <c r="E40" s="471"/>
      <c r="F40" s="470"/>
    </row>
    <row r="41" spans="1:8" ht="14.1" customHeight="1">
      <c r="A41" s="692" t="s">
        <v>6</v>
      </c>
      <c r="B41" s="449" t="s">
        <v>271</v>
      </c>
      <c r="C41" s="693"/>
      <c r="D41" s="451"/>
      <c r="E41" s="471"/>
      <c r="F41" s="470"/>
    </row>
    <row r="42" spans="1:8" ht="14.1" customHeight="1">
      <c r="A42" s="448"/>
      <c r="B42" s="456" t="s">
        <v>318</v>
      </c>
      <c r="C42" s="450" t="e">
        <f>#REF!</f>
        <v>#REF!</v>
      </c>
      <c r="D42" s="451" t="s">
        <v>322</v>
      </c>
      <c r="E42" s="473" t="e">
        <f>#REF!</f>
        <v>#REF!</v>
      </c>
      <c r="F42" s="464"/>
    </row>
    <row r="43" spans="1:8" ht="14.1" customHeight="1">
      <c r="A43" s="448"/>
      <c r="B43" s="456" t="s">
        <v>399</v>
      </c>
      <c r="C43" s="450" t="e">
        <f>#REF!</f>
        <v>#REF!</v>
      </c>
      <c r="D43" s="451" t="s">
        <v>323</v>
      </c>
      <c r="E43" s="472" t="e">
        <f>#REF!</f>
        <v>#REF!</v>
      </c>
      <c r="F43" s="470"/>
    </row>
    <row r="44" spans="1:8" ht="14.1" customHeight="1">
      <c r="A44" s="448"/>
      <c r="B44" s="456" t="s">
        <v>319</v>
      </c>
      <c r="C44" s="852" t="e">
        <f>#REF!</f>
        <v>#REF!</v>
      </c>
      <c r="D44" s="451" t="s">
        <v>324</v>
      </c>
      <c r="E44" s="472" t="e">
        <f>#REF!</f>
        <v>#REF!</v>
      </c>
      <c r="F44" s="470"/>
    </row>
    <row r="45" spans="1:8" ht="14.1" customHeight="1">
      <c r="A45" s="448"/>
      <c r="B45" s="456" t="s">
        <v>443</v>
      </c>
      <c r="C45" s="450" t="e">
        <f>#REF!</f>
        <v>#REF!</v>
      </c>
      <c r="D45" s="451" t="s">
        <v>59</v>
      </c>
      <c r="E45" s="472" t="e">
        <f>#REF!</f>
        <v>#REF!</v>
      </c>
      <c r="F45" s="470"/>
    </row>
    <row r="46" spans="1:8" ht="14.1" customHeight="1">
      <c r="A46" s="448"/>
      <c r="B46" s="456" t="s">
        <v>400</v>
      </c>
      <c r="C46" s="450"/>
      <c r="D46" s="451" t="s">
        <v>59</v>
      </c>
      <c r="E46" s="472" t="e">
        <f>#REF!</f>
        <v>#REF!</v>
      </c>
      <c r="F46" s="470"/>
    </row>
    <row r="47" spans="1:8" ht="14.1" customHeight="1">
      <c r="A47" s="448"/>
      <c r="B47" s="456" t="s">
        <v>316</v>
      </c>
      <c r="C47" s="450" t="e">
        <f>#REF!</f>
        <v>#REF!</v>
      </c>
      <c r="D47" s="451" t="s">
        <v>325</v>
      </c>
      <c r="E47" s="472" t="e">
        <f>#REF!</f>
        <v>#REF!</v>
      </c>
      <c r="F47" s="470"/>
    </row>
    <row r="48" spans="1:8" ht="14.1" customHeight="1">
      <c r="A48" s="448"/>
      <c r="B48" s="456" t="s">
        <v>335</v>
      </c>
      <c r="C48" s="450" t="e">
        <f>#REF!</f>
        <v>#REF!</v>
      </c>
      <c r="D48" s="451" t="s">
        <v>325</v>
      </c>
      <c r="E48" s="472" t="e">
        <f>#REF!</f>
        <v>#REF!</v>
      </c>
      <c r="F48" s="470"/>
    </row>
    <row r="49" spans="1:6" ht="14.1" customHeight="1">
      <c r="A49" s="448"/>
      <c r="B49" s="456" t="s">
        <v>458</v>
      </c>
      <c r="C49" s="450"/>
      <c r="D49" s="451" t="s">
        <v>326</v>
      </c>
      <c r="E49" s="472">
        <v>1</v>
      </c>
      <c r="F49" s="470"/>
    </row>
    <row r="50" spans="1:6" ht="14.1" customHeight="1">
      <c r="A50" s="448"/>
      <c r="B50" s="456" t="s">
        <v>434</v>
      </c>
      <c r="C50" s="450" t="e">
        <f>#REF!</f>
        <v>#REF!</v>
      </c>
      <c r="D50" s="451" t="s">
        <v>325</v>
      </c>
      <c r="E50" s="472" t="e">
        <f>#REF!</f>
        <v>#REF!</v>
      </c>
      <c r="F50" s="470"/>
    </row>
    <row r="51" spans="1:6" ht="14.1" customHeight="1">
      <c r="A51" s="448"/>
      <c r="B51" s="456" t="s">
        <v>442</v>
      </c>
      <c r="C51" s="450"/>
      <c r="D51" s="451" t="s">
        <v>435</v>
      </c>
      <c r="E51" s="472" t="e">
        <f>#REF!</f>
        <v>#REF!</v>
      </c>
      <c r="F51" s="470"/>
    </row>
    <row r="52" spans="1:6" ht="14.1" customHeight="1">
      <c r="A52" s="448"/>
      <c r="B52" s="456" t="s">
        <v>317</v>
      </c>
      <c r="C52" s="450"/>
      <c r="D52" s="451" t="s">
        <v>70</v>
      </c>
      <c r="E52" s="473" t="e">
        <f>#REF!</f>
        <v>#REF!</v>
      </c>
      <c r="F52" s="470"/>
    </row>
    <row r="53" spans="1:6" ht="14.1" customHeight="1">
      <c r="A53" s="448"/>
      <c r="B53" s="456" t="s">
        <v>320</v>
      </c>
      <c r="C53" s="450"/>
      <c r="D53" s="451" t="s">
        <v>59</v>
      </c>
      <c r="E53" s="472" t="e">
        <f>#REF!</f>
        <v>#REF!</v>
      </c>
      <c r="F53" s="470"/>
    </row>
    <row r="54" spans="1:6" ht="14.1" customHeight="1">
      <c r="A54" s="448"/>
      <c r="B54" s="456" t="s">
        <v>321</v>
      </c>
      <c r="C54" s="450" t="e">
        <f>#REF!</f>
        <v>#REF!</v>
      </c>
      <c r="D54" s="451" t="s">
        <v>325</v>
      </c>
      <c r="E54" s="472" t="e">
        <f>#REF!</f>
        <v>#REF!</v>
      </c>
      <c r="F54" s="470"/>
    </row>
    <row r="55" spans="1:6" ht="14.1" customHeight="1">
      <c r="A55" s="448"/>
      <c r="B55" s="456" t="s">
        <v>401</v>
      </c>
      <c r="C55" s="450"/>
      <c r="D55" s="451" t="s">
        <v>322</v>
      </c>
      <c r="E55" s="473" t="e">
        <f>#REF!</f>
        <v>#REF!</v>
      </c>
      <c r="F55" s="470"/>
    </row>
    <row r="56" spans="1:6" ht="14.1" customHeight="1">
      <c r="A56" s="448"/>
      <c r="B56" s="456" t="s">
        <v>340</v>
      </c>
      <c r="C56" s="450"/>
      <c r="D56" s="451" t="s">
        <v>123</v>
      </c>
      <c r="E56" s="473" t="e">
        <f>#REF!</f>
        <v>#REF!</v>
      </c>
      <c r="F56" s="470"/>
    </row>
    <row r="57" spans="1:6" ht="14.1" customHeight="1">
      <c r="A57" s="448"/>
      <c r="B57" s="456" t="s">
        <v>402</v>
      </c>
      <c r="C57" s="450"/>
      <c r="D57" s="451" t="s">
        <v>27</v>
      </c>
      <c r="E57" s="803" t="e">
        <f>#REF!</f>
        <v>#REF!</v>
      </c>
      <c r="F57" s="470"/>
    </row>
    <row r="58" spans="1:6" ht="14.1" customHeight="1">
      <c r="A58" s="448"/>
      <c r="B58" s="456" t="s">
        <v>403</v>
      </c>
      <c r="C58" s="450"/>
      <c r="D58" s="451" t="s">
        <v>27</v>
      </c>
      <c r="E58" s="803" t="e">
        <f>#REF!</f>
        <v>#REF!</v>
      </c>
      <c r="F58" s="470"/>
    </row>
    <row r="59" spans="1:6" ht="14.1" customHeight="1">
      <c r="A59" s="692" t="s">
        <v>10</v>
      </c>
      <c r="B59" s="449" t="s">
        <v>26</v>
      </c>
      <c r="C59" s="450"/>
      <c r="D59" s="451"/>
      <c r="E59" s="804"/>
      <c r="F59" s="461"/>
    </row>
    <row r="60" spans="1:6" ht="14.1" customHeight="1">
      <c r="A60" s="474"/>
      <c r="B60" s="456" t="s">
        <v>404</v>
      </c>
      <c r="C60" s="450" t="e">
        <f>#REF!</f>
        <v>#REF!</v>
      </c>
      <c r="D60" s="451" t="s">
        <v>27</v>
      </c>
      <c r="E60" s="803" t="e">
        <f>#REF!</f>
        <v>#REF!</v>
      </c>
      <c r="F60" s="461"/>
    </row>
    <row r="61" spans="1:6" ht="14.1" customHeight="1">
      <c r="A61" s="474"/>
      <c r="B61" s="456" t="s">
        <v>327</v>
      </c>
      <c r="C61" s="819" t="e">
        <f>#REF!</f>
        <v>#REF!</v>
      </c>
      <c r="D61" s="451" t="s">
        <v>27</v>
      </c>
      <c r="E61" s="803" t="e">
        <f>#REF!</f>
        <v>#REF!</v>
      </c>
      <c r="F61" s="461"/>
    </row>
    <row r="62" spans="1:6" ht="14.1" customHeight="1">
      <c r="A62" s="474"/>
      <c r="B62" s="456"/>
      <c r="C62" s="762"/>
      <c r="D62" s="451" t="s">
        <v>27</v>
      </c>
      <c r="E62" s="804" t="e">
        <f>ROUNDUP(E61*(1+F62/100),1)</f>
        <v>#REF!</v>
      </c>
      <c r="F62" s="475">
        <v>2</v>
      </c>
    </row>
    <row r="63" spans="1:6" ht="14.1" customHeight="1">
      <c r="A63" s="474"/>
      <c r="B63" s="853" t="s">
        <v>168</v>
      </c>
      <c r="C63" s="450" t="e">
        <f>#REF!</f>
        <v>#REF!</v>
      </c>
      <c r="D63" s="451" t="s">
        <v>9</v>
      </c>
      <c r="E63" s="472" t="e">
        <f>#REF!</f>
        <v>#REF!</v>
      </c>
      <c r="F63" s="475"/>
    </row>
    <row r="64" spans="1:6" ht="14.1" customHeight="1">
      <c r="E64" s="481"/>
      <c r="F64" s="482"/>
    </row>
    <row r="65" spans="5:6" ht="14.1" customHeight="1">
      <c r="E65" s="481"/>
      <c r="F65" s="482"/>
    </row>
    <row r="66" spans="5:6" ht="14.1" customHeight="1">
      <c r="E66" s="481"/>
      <c r="F66" s="482"/>
    </row>
    <row r="67" spans="5:6" ht="14.1" customHeight="1">
      <c r="E67" s="481"/>
      <c r="F67" s="482"/>
    </row>
    <row r="68" spans="5:6" ht="14.1" customHeight="1">
      <c r="E68" s="481"/>
      <c r="F68" s="482"/>
    </row>
    <row r="69" spans="5:6" ht="14.1" customHeight="1">
      <c r="E69" s="481"/>
      <c r="F69" s="482"/>
    </row>
    <row r="70" spans="5:6" ht="14.1" customHeight="1">
      <c r="E70" s="481"/>
      <c r="F70" s="482"/>
    </row>
    <row r="71" spans="5:6" ht="14.1" customHeight="1">
      <c r="E71" s="481"/>
      <c r="F71" s="482"/>
    </row>
    <row r="72" spans="5:6" ht="14.1" customHeight="1">
      <c r="E72" s="481"/>
      <c r="F72" s="482"/>
    </row>
    <row r="73" spans="5:6" ht="14.1" customHeight="1">
      <c r="E73" s="481"/>
      <c r="F73" s="482"/>
    </row>
    <row r="74" spans="5:6" ht="14.1" customHeight="1">
      <c r="E74" s="481"/>
      <c r="F74" s="482"/>
    </row>
    <row r="75" spans="5:6" ht="14.1" customHeight="1">
      <c r="E75" s="481"/>
      <c r="F75" s="482"/>
    </row>
    <row r="76" spans="5:6" ht="14.1" customHeight="1">
      <c r="E76" s="481"/>
      <c r="F76" s="482"/>
    </row>
    <row r="77" spans="5:6" ht="14.1" customHeight="1">
      <c r="E77" s="481"/>
      <c r="F77" s="482"/>
    </row>
    <row r="78" spans="5:6" ht="14.1" customHeight="1">
      <c r="E78" s="481"/>
      <c r="F78" s="482"/>
    </row>
    <row r="79" spans="5:6" ht="14.1" customHeight="1">
      <c r="E79" s="481"/>
      <c r="F79" s="482"/>
    </row>
    <row r="80" spans="5:6" ht="14.1" customHeight="1">
      <c r="E80" s="481"/>
      <c r="F80" s="482"/>
    </row>
    <row r="81" spans="5:6" ht="14.1" customHeight="1">
      <c r="E81" s="481"/>
      <c r="F81" s="482"/>
    </row>
    <row r="82" spans="5:6" ht="14.1" customHeight="1">
      <c r="E82" s="481"/>
      <c r="F82" s="482"/>
    </row>
    <row r="83" spans="5:6" ht="14.1" customHeight="1">
      <c r="E83" s="481"/>
      <c r="F83" s="482"/>
    </row>
    <row r="84" spans="5:6" ht="14.1" customHeight="1">
      <c r="E84" s="481"/>
      <c r="F84" s="482"/>
    </row>
    <row r="85" spans="5:6" ht="14.1" customHeight="1">
      <c r="E85" s="481"/>
      <c r="F85" s="482"/>
    </row>
    <row r="86" spans="5:6" ht="14.1" customHeight="1">
      <c r="E86" s="481"/>
      <c r="F86" s="482"/>
    </row>
    <row r="87" spans="5:6" ht="14.1" customHeight="1">
      <c r="E87" s="481"/>
      <c r="F87" s="482"/>
    </row>
    <row r="88" spans="5:6" ht="14.1" customHeight="1">
      <c r="E88" s="481"/>
      <c r="F88" s="482"/>
    </row>
    <row r="89" spans="5:6" ht="14.1" customHeight="1">
      <c r="E89" s="481"/>
      <c r="F89" s="482"/>
    </row>
    <row r="90" spans="5:6" ht="14.1" customHeight="1">
      <c r="E90" s="481"/>
      <c r="F90" s="482"/>
    </row>
    <row r="91" spans="5:6" ht="14.1" customHeight="1">
      <c r="E91" s="481"/>
      <c r="F91" s="482"/>
    </row>
    <row r="92" spans="5:6" ht="14.1" customHeight="1">
      <c r="E92" s="481"/>
      <c r="F92" s="482"/>
    </row>
    <row r="93" spans="5:6" ht="14.1" customHeight="1">
      <c r="E93" s="481"/>
      <c r="F93" s="482"/>
    </row>
    <row r="94" spans="5:6" ht="14.1" customHeight="1">
      <c r="E94" s="481"/>
      <c r="F94" s="482"/>
    </row>
    <row r="95" spans="5:6" ht="14.1" customHeight="1">
      <c r="E95" s="481"/>
      <c r="F95" s="482"/>
    </row>
    <row r="96" spans="5:6" ht="14.1" customHeight="1">
      <c r="E96" s="481"/>
      <c r="F96" s="482"/>
    </row>
    <row r="97" spans="5:6" ht="14.1" customHeight="1">
      <c r="E97" s="481"/>
      <c r="F97" s="482"/>
    </row>
    <row r="98" spans="5:6" ht="14.1" customHeight="1">
      <c r="E98" s="481"/>
      <c r="F98" s="482"/>
    </row>
    <row r="99" spans="5:6" ht="14.1" customHeight="1">
      <c r="E99" s="481"/>
      <c r="F99" s="482"/>
    </row>
    <row r="100" spans="5:6" ht="14.1" customHeight="1">
      <c r="E100" s="481"/>
      <c r="F100" s="482"/>
    </row>
    <row r="101" spans="5:6" ht="14.1" customHeight="1">
      <c r="E101" s="481"/>
      <c r="F101" s="482"/>
    </row>
    <row r="102" spans="5:6" ht="14.1" customHeight="1">
      <c r="E102" s="481"/>
      <c r="F102" s="482"/>
    </row>
    <row r="103" spans="5:6" ht="14.1" customHeight="1">
      <c r="E103" s="481"/>
      <c r="F103" s="482"/>
    </row>
    <row r="104" spans="5:6" ht="14.1" customHeight="1">
      <c r="E104" s="481"/>
      <c r="F104" s="482"/>
    </row>
    <row r="105" spans="5:6" ht="14.1" customHeight="1">
      <c r="E105" s="481"/>
      <c r="F105" s="482"/>
    </row>
    <row r="106" spans="5:6" ht="14.1" customHeight="1">
      <c r="E106" s="481"/>
      <c r="F106" s="482"/>
    </row>
    <row r="107" spans="5:6" ht="14.1" customHeight="1">
      <c r="E107" s="481"/>
      <c r="F107" s="482"/>
    </row>
    <row r="108" spans="5:6" ht="14.1" customHeight="1">
      <c r="E108" s="481"/>
      <c r="F108" s="482"/>
    </row>
    <row r="109" spans="5:6" ht="14.1" customHeight="1">
      <c r="E109" s="481"/>
      <c r="F109" s="482"/>
    </row>
    <row r="110" spans="5:6" ht="14.1" customHeight="1">
      <c r="E110" s="481"/>
      <c r="F110" s="482"/>
    </row>
    <row r="111" spans="5:6" ht="14.1" customHeight="1">
      <c r="E111" s="481"/>
      <c r="F111" s="482"/>
    </row>
    <row r="112" spans="5:6" ht="14.1" customHeight="1">
      <c r="E112" s="481"/>
      <c r="F112" s="482"/>
    </row>
    <row r="113" spans="5:6" ht="14.1" customHeight="1">
      <c r="E113" s="481"/>
      <c r="F113" s="482"/>
    </row>
    <row r="114" spans="5:6" ht="14.1" customHeight="1">
      <c r="E114" s="481"/>
      <c r="F114" s="482"/>
    </row>
    <row r="115" spans="5:6" ht="14.1" customHeight="1">
      <c r="E115" s="481"/>
      <c r="F115" s="482"/>
    </row>
    <row r="116" spans="5:6" ht="14.1" customHeight="1">
      <c r="E116" s="481"/>
      <c r="F116" s="482"/>
    </row>
    <row r="117" spans="5:6" ht="14.1" customHeight="1">
      <c r="E117" s="481"/>
      <c r="F117" s="482"/>
    </row>
    <row r="118" spans="5:6" ht="14.1" customHeight="1">
      <c r="E118" s="481"/>
      <c r="F118" s="482"/>
    </row>
    <row r="119" spans="5:6" ht="14.1" customHeight="1">
      <c r="E119" s="481"/>
      <c r="F119" s="482"/>
    </row>
    <row r="120" spans="5:6" ht="14.1" customHeight="1">
      <c r="E120" s="481"/>
      <c r="F120" s="482"/>
    </row>
    <row r="121" spans="5:6" ht="14.1" customHeight="1">
      <c r="E121" s="481"/>
      <c r="F121" s="482"/>
    </row>
    <row r="122" spans="5:6" ht="14.1" customHeight="1">
      <c r="E122" s="481"/>
      <c r="F122" s="482"/>
    </row>
    <row r="123" spans="5:6" ht="14.1" customHeight="1">
      <c r="E123" s="481"/>
      <c r="F123" s="482"/>
    </row>
    <row r="124" spans="5:6" ht="14.1" customHeight="1">
      <c r="E124" s="481"/>
      <c r="F124" s="482"/>
    </row>
    <row r="125" spans="5:6" ht="14.1" customHeight="1">
      <c r="E125" s="481"/>
      <c r="F125" s="482"/>
    </row>
    <row r="126" spans="5:6" ht="14.1" customHeight="1">
      <c r="E126" s="481"/>
      <c r="F126" s="482"/>
    </row>
    <row r="127" spans="5:6" ht="14.1" customHeight="1">
      <c r="E127" s="481"/>
      <c r="F127" s="482"/>
    </row>
    <row r="128" spans="5:6" ht="14.1" customHeight="1">
      <c r="E128" s="481"/>
      <c r="F128" s="482"/>
    </row>
    <row r="129" spans="1:8" ht="14.1" customHeight="1">
      <c r="E129" s="481"/>
      <c r="F129" s="482"/>
    </row>
    <row r="130" spans="1:8" ht="14.1" customHeight="1">
      <c r="E130" s="483"/>
    </row>
    <row r="131" spans="1:8" ht="14.1" customHeight="1">
      <c r="E131" s="483"/>
    </row>
    <row r="132" spans="1:8" ht="14.1" customHeight="1">
      <c r="E132" s="483"/>
    </row>
    <row r="133" spans="1:8" ht="14.1" customHeight="1">
      <c r="E133" s="483"/>
    </row>
    <row r="134" spans="1:8" ht="14.1" customHeight="1">
      <c r="E134" s="483"/>
    </row>
    <row r="135" spans="1:8" ht="14.1" customHeight="1">
      <c r="E135" s="483"/>
    </row>
    <row r="136" spans="1:8" ht="14.1" customHeight="1">
      <c r="E136" s="483"/>
    </row>
    <row r="137" spans="1:8" ht="14.1" customHeight="1">
      <c r="E137" s="483"/>
    </row>
    <row r="138" spans="1:8" s="484" customFormat="1" ht="14.1" customHeight="1">
      <c r="A138" s="477"/>
      <c r="B138" s="478"/>
      <c r="C138" s="479"/>
      <c r="D138" s="480"/>
      <c r="E138" s="483"/>
      <c r="F138" s="763"/>
      <c r="G138" s="447"/>
      <c r="H138" s="447"/>
    </row>
    <row r="139" spans="1:8" s="484" customFormat="1" ht="14.1" customHeight="1">
      <c r="A139" s="477"/>
      <c r="B139" s="478"/>
      <c r="C139" s="479"/>
      <c r="D139" s="480"/>
      <c r="E139" s="483"/>
      <c r="F139" s="763"/>
      <c r="G139" s="447"/>
      <c r="H139" s="447"/>
    </row>
    <row r="140" spans="1:8" s="484" customFormat="1" ht="14.1" customHeight="1">
      <c r="A140" s="477"/>
      <c r="B140" s="478"/>
      <c r="C140" s="479"/>
      <c r="D140" s="480"/>
      <c r="E140" s="483"/>
      <c r="F140" s="763"/>
      <c r="G140" s="447"/>
      <c r="H140" s="447"/>
    </row>
    <row r="141" spans="1:8" s="484" customFormat="1" ht="14.1" customHeight="1">
      <c r="A141" s="477"/>
      <c r="B141" s="478"/>
      <c r="C141" s="479"/>
      <c r="D141" s="480"/>
      <c r="E141" s="483"/>
      <c r="F141" s="763"/>
      <c r="G141" s="447"/>
      <c r="H141" s="447"/>
    </row>
    <row r="142" spans="1:8" s="484" customFormat="1" ht="14.1" customHeight="1">
      <c r="A142" s="477"/>
      <c r="B142" s="478"/>
      <c r="C142" s="479"/>
      <c r="D142" s="480"/>
      <c r="E142" s="483"/>
      <c r="F142" s="763"/>
      <c r="G142" s="447"/>
      <c r="H142" s="447"/>
    </row>
    <row r="143" spans="1:8" s="484" customFormat="1" ht="14.1" customHeight="1">
      <c r="A143" s="477"/>
      <c r="B143" s="478"/>
      <c r="C143" s="479"/>
      <c r="D143" s="480"/>
      <c r="E143" s="483"/>
      <c r="F143" s="763"/>
      <c r="G143" s="447"/>
      <c r="H143" s="447"/>
    </row>
    <row r="144" spans="1:8" s="484" customFormat="1" ht="14.1" customHeight="1">
      <c r="A144" s="477"/>
      <c r="B144" s="478"/>
      <c r="C144" s="479"/>
      <c r="D144" s="480"/>
      <c r="E144" s="483"/>
      <c r="F144" s="763"/>
      <c r="G144" s="447"/>
      <c r="H144" s="447"/>
    </row>
    <row r="145" spans="1:8" s="484" customFormat="1" ht="14.1" customHeight="1">
      <c r="A145" s="477"/>
      <c r="B145" s="478"/>
      <c r="C145" s="479"/>
      <c r="D145" s="480"/>
      <c r="E145" s="483"/>
      <c r="F145" s="763"/>
      <c r="G145" s="447"/>
      <c r="H145" s="447"/>
    </row>
    <row r="146" spans="1:8" s="484" customFormat="1" ht="14.1" customHeight="1">
      <c r="A146" s="477"/>
      <c r="B146" s="478"/>
      <c r="C146" s="479"/>
      <c r="D146" s="480"/>
      <c r="E146" s="483"/>
      <c r="F146" s="763"/>
      <c r="G146" s="447"/>
      <c r="H146" s="447"/>
    </row>
    <row r="147" spans="1:8" s="484" customFormat="1" ht="14.1" customHeight="1">
      <c r="A147" s="477"/>
      <c r="B147" s="478"/>
      <c r="C147" s="479"/>
      <c r="D147" s="480"/>
      <c r="E147" s="483"/>
      <c r="F147" s="763"/>
      <c r="G147" s="447"/>
      <c r="H147" s="447"/>
    </row>
    <row r="148" spans="1:8" s="484" customFormat="1" ht="14.1" customHeight="1">
      <c r="A148" s="477"/>
      <c r="B148" s="478"/>
      <c r="C148" s="479"/>
      <c r="D148" s="480"/>
      <c r="E148" s="483"/>
      <c r="F148" s="763"/>
      <c r="G148" s="447"/>
      <c r="H148" s="447"/>
    </row>
    <row r="149" spans="1:8" s="484" customFormat="1" ht="14.1" customHeight="1">
      <c r="A149" s="477"/>
      <c r="B149" s="478"/>
      <c r="C149" s="479"/>
      <c r="D149" s="480"/>
      <c r="E149" s="483"/>
      <c r="F149" s="763"/>
      <c r="G149" s="447"/>
      <c r="H149" s="447"/>
    </row>
    <row r="150" spans="1:8" s="484" customFormat="1" ht="14.1" customHeight="1">
      <c r="A150" s="477"/>
      <c r="B150" s="478"/>
      <c r="C150" s="479"/>
      <c r="D150" s="480"/>
      <c r="E150" s="483"/>
      <c r="F150" s="763"/>
      <c r="G150" s="447"/>
      <c r="H150" s="447"/>
    </row>
    <row r="151" spans="1:8" s="484" customFormat="1" ht="14.1" customHeight="1">
      <c r="A151" s="477"/>
      <c r="B151" s="478"/>
      <c r="C151" s="479"/>
      <c r="D151" s="480"/>
      <c r="E151" s="483"/>
      <c r="F151" s="763"/>
      <c r="G151" s="447"/>
      <c r="H151" s="447"/>
    </row>
    <row r="152" spans="1:8" s="484" customFormat="1" ht="14.1" customHeight="1">
      <c r="A152" s="477"/>
      <c r="B152" s="478"/>
      <c r="C152" s="479"/>
      <c r="D152" s="480"/>
      <c r="E152" s="483"/>
      <c r="F152" s="763"/>
      <c r="G152" s="447"/>
      <c r="H152" s="447"/>
    </row>
    <row r="153" spans="1:8" s="484" customFormat="1" ht="14.1" customHeight="1">
      <c r="A153" s="477"/>
      <c r="B153" s="478"/>
      <c r="C153" s="479"/>
      <c r="D153" s="480"/>
      <c r="E153" s="483"/>
      <c r="F153" s="763"/>
      <c r="G153" s="447"/>
      <c r="H153" s="447"/>
    </row>
    <row r="154" spans="1:8" s="484" customFormat="1" ht="14.1" customHeight="1">
      <c r="A154" s="477"/>
      <c r="B154" s="478"/>
      <c r="C154" s="479"/>
      <c r="D154" s="480"/>
      <c r="E154" s="483"/>
      <c r="F154" s="763"/>
      <c r="G154" s="447"/>
      <c r="H154" s="447"/>
    </row>
    <row r="155" spans="1:8" s="484" customFormat="1" ht="14.1" customHeight="1">
      <c r="A155" s="477"/>
      <c r="B155" s="478"/>
      <c r="C155" s="479"/>
      <c r="D155" s="480"/>
      <c r="E155" s="483"/>
      <c r="F155" s="763"/>
      <c r="G155" s="447"/>
      <c r="H155" s="447"/>
    </row>
    <row r="156" spans="1:8" s="484" customFormat="1" ht="14.1" customHeight="1">
      <c r="A156" s="477"/>
      <c r="B156" s="478"/>
      <c r="C156" s="479"/>
      <c r="D156" s="480"/>
      <c r="E156" s="483"/>
      <c r="F156" s="763"/>
      <c r="G156" s="447"/>
      <c r="H156" s="447"/>
    </row>
    <row r="157" spans="1:8" s="484" customFormat="1" ht="14.1" customHeight="1">
      <c r="A157" s="477"/>
      <c r="B157" s="478"/>
      <c r="C157" s="479"/>
      <c r="D157" s="480"/>
      <c r="E157" s="483"/>
      <c r="F157" s="763"/>
      <c r="G157" s="447"/>
      <c r="H157" s="447"/>
    </row>
    <row r="158" spans="1:8" s="484" customFormat="1" ht="14.1" customHeight="1">
      <c r="A158" s="477"/>
      <c r="B158" s="478"/>
      <c r="C158" s="479"/>
      <c r="D158" s="480"/>
      <c r="E158" s="483"/>
      <c r="F158" s="763"/>
      <c r="G158" s="447"/>
      <c r="H158" s="447"/>
    </row>
    <row r="159" spans="1:8" s="484" customFormat="1" ht="14.1" customHeight="1">
      <c r="A159" s="477"/>
      <c r="B159" s="478"/>
      <c r="C159" s="479"/>
      <c r="D159" s="480"/>
      <c r="E159" s="483"/>
      <c r="F159" s="763"/>
      <c r="G159" s="447"/>
      <c r="H159" s="447"/>
    </row>
    <row r="160" spans="1:8" s="484" customFormat="1" ht="14.1" customHeight="1">
      <c r="A160" s="477"/>
      <c r="B160" s="478"/>
      <c r="C160" s="479"/>
      <c r="D160" s="480"/>
      <c r="E160" s="483"/>
      <c r="F160" s="763"/>
      <c r="G160" s="447"/>
      <c r="H160" s="447"/>
    </row>
    <row r="161" spans="1:8" s="484" customFormat="1" ht="14.1" customHeight="1">
      <c r="A161" s="477"/>
      <c r="B161" s="478"/>
      <c r="C161" s="479"/>
      <c r="D161" s="480"/>
      <c r="E161" s="483"/>
      <c r="F161" s="763"/>
      <c r="G161" s="447"/>
      <c r="H161" s="447"/>
    </row>
    <row r="162" spans="1:8" s="484" customFormat="1" ht="14.1" customHeight="1">
      <c r="A162" s="477"/>
      <c r="B162" s="478"/>
      <c r="C162" s="479"/>
      <c r="D162" s="480"/>
      <c r="E162" s="483"/>
      <c r="F162" s="763"/>
      <c r="G162" s="447"/>
      <c r="H162" s="447"/>
    </row>
    <row r="163" spans="1:8" s="484" customFormat="1" ht="14.1" customHeight="1">
      <c r="A163" s="477"/>
      <c r="B163" s="478"/>
      <c r="C163" s="479"/>
      <c r="D163" s="480"/>
      <c r="E163" s="483"/>
      <c r="F163" s="763"/>
      <c r="G163" s="447"/>
      <c r="H163" s="447"/>
    </row>
  </sheetData>
  <mergeCells count="7">
    <mergeCell ref="B34:B35"/>
    <mergeCell ref="A1:F2"/>
    <mergeCell ref="B26:B28"/>
    <mergeCell ref="B29:B31"/>
    <mergeCell ref="A3:F3"/>
    <mergeCell ref="B19:B21"/>
    <mergeCell ref="B32:B33"/>
  </mergeCells>
  <phoneticPr fontId="3" type="noConversion"/>
  <conditionalFormatting sqref="E60:E61 E63 E37 E12:E17 E19:E24 E26:E35 E42:E58">
    <cfRule type="cellIs" dxfId="0" priority="16" stopIfTrue="1" operator="equal">
      <formula>0</formula>
    </cfRule>
  </conditionalFormatting>
  <printOptions horizontalCentered="1"/>
  <pageMargins left="0.70866141732283472" right="0.70866141732283472" top="0.98425196850393704" bottom="0.78740157480314965" header="0.51181102362204722" footer="0.51181102362204722"/>
  <pageSetup paperSize="9" fitToHeight="0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V103"/>
  <sheetViews>
    <sheetView view="pageBreakPreview" topLeftCell="A37" zoomScaleNormal="100" zoomScaleSheetLayoutView="100" workbookViewId="0">
      <selection activeCell="AB33" sqref="AB33"/>
    </sheetView>
  </sheetViews>
  <sheetFormatPr defaultRowHeight="12.95" customHeight="1"/>
  <cols>
    <col min="1" max="1" width="3.44140625" style="203" bestFit="1" customWidth="1"/>
    <col min="2" max="2" width="15.33203125" style="78" bestFit="1" customWidth="1"/>
    <col min="3" max="21" width="2.109375" style="60" customWidth="1"/>
    <col min="22" max="24" width="2.109375" style="204" customWidth="1"/>
    <col min="25" max="25" width="8.5546875" style="204" customWidth="1"/>
    <col min="26" max="26" width="2.33203125" style="60" customWidth="1"/>
    <col min="27" max="27" width="5.6640625" style="60" customWidth="1"/>
    <col min="28" max="51" width="2.33203125" style="60" customWidth="1"/>
    <col min="52" max="63" width="4.77734375" style="60" customWidth="1"/>
    <col min="64" max="16384" width="8.88671875" style="60"/>
  </cols>
  <sheetData>
    <row r="1" spans="1:47" ht="18.75" customHeight="1" thickBot="1">
      <c r="A1" s="1212" t="s">
        <v>302</v>
      </c>
      <c r="B1" s="1213"/>
      <c r="C1" s="1212" t="s">
        <v>63</v>
      </c>
      <c r="D1" s="1214"/>
      <c r="E1" s="1214"/>
      <c r="F1" s="1214"/>
      <c r="G1" s="1214"/>
      <c r="H1" s="1214"/>
      <c r="I1" s="1214"/>
      <c r="J1" s="1214"/>
      <c r="K1" s="1214"/>
      <c r="L1" s="1214"/>
      <c r="M1" s="1214"/>
      <c r="N1" s="1214"/>
      <c r="O1" s="1214"/>
      <c r="P1" s="1214"/>
      <c r="Q1" s="1214"/>
      <c r="R1" s="1214"/>
      <c r="S1" s="1214"/>
      <c r="T1" s="1214"/>
      <c r="U1" s="1214"/>
      <c r="V1" s="1214"/>
      <c r="W1" s="1214"/>
      <c r="X1" s="1214"/>
      <c r="Y1" s="802" t="s">
        <v>62</v>
      </c>
      <c r="Z1" s="846"/>
    </row>
    <row r="2" spans="1:47" ht="12.95" customHeight="1" thickTop="1">
      <c r="A2" s="124"/>
      <c r="B2" s="509"/>
      <c r="C2" s="1241" t="s">
        <v>471</v>
      </c>
      <c r="D2" s="1242"/>
      <c r="E2" s="1242"/>
      <c r="F2" s="1242"/>
      <c r="G2" s="1242"/>
      <c r="H2" s="1242"/>
      <c r="I2" s="1242"/>
      <c r="J2" s="1242"/>
      <c r="K2" s="1242"/>
      <c r="L2" s="1242"/>
      <c r="M2" s="1242"/>
      <c r="N2" s="1242"/>
      <c r="O2" s="1242"/>
      <c r="P2" s="1242"/>
      <c r="Q2" s="1242"/>
      <c r="R2" s="1242"/>
      <c r="S2" s="1242"/>
      <c r="T2" s="1242"/>
      <c r="U2" s="1242"/>
      <c r="V2" s="1242"/>
      <c r="W2" s="1242"/>
      <c r="X2" s="1243"/>
      <c r="Y2" s="495"/>
      <c r="Z2" s="847"/>
    </row>
    <row r="3" spans="1:47" ht="12.95" customHeight="1">
      <c r="A3" s="124"/>
      <c r="B3" s="724"/>
      <c r="C3" s="1244"/>
      <c r="D3" s="1245"/>
      <c r="E3" s="1245"/>
      <c r="F3" s="1245"/>
      <c r="G3" s="1245"/>
      <c r="H3" s="1245"/>
      <c r="I3" s="1245"/>
      <c r="J3" s="1245"/>
      <c r="K3" s="1245"/>
      <c r="L3" s="1245"/>
      <c r="M3" s="1245"/>
      <c r="N3" s="1245"/>
      <c r="O3" s="1245"/>
      <c r="P3" s="1245"/>
      <c r="Q3" s="1245"/>
      <c r="R3" s="1245"/>
      <c r="S3" s="1245"/>
      <c r="T3" s="1245"/>
      <c r="U3" s="1245"/>
      <c r="V3" s="1245"/>
      <c r="W3" s="1245"/>
      <c r="X3" s="1246"/>
      <c r="Y3" s="495"/>
      <c r="Z3" s="847"/>
    </row>
    <row r="4" spans="1:47" s="78" customFormat="1" ht="12.95" customHeight="1">
      <c r="A4" s="125"/>
      <c r="B4" s="510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126"/>
      <c r="W4" s="127"/>
      <c r="X4" s="127"/>
      <c r="Y4" s="128"/>
      <c r="Z4" s="555"/>
    </row>
    <row r="5" spans="1:47" s="78" customFormat="1" ht="12.95" customHeight="1">
      <c r="A5" s="129"/>
      <c r="B5" s="130"/>
      <c r="D5" s="79" t="s">
        <v>31</v>
      </c>
      <c r="E5" s="126"/>
      <c r="F5" s="126"/>
      <c r="H5" s="131"/>
      <c r="I5" s="131"/>
      <c r="J5" s="131"/>
      <c r="K5" s="131"/>
      <c r="L5" s="131"/>
      <c r="M5" s="131"/>
      <c r="N5" s="131"/>
      <c r="O5" s="77"/>
      <c r="R5" s="77"/>
      <c r="S5" s="77"/>
      <c r="T5" s="77"/>
      <c r="U5" s="77"/>
      <c r="V5" s="126"/>
      <c r="W5" s="127"/>
      <c r="X5" s="127"/>
      <c r="Y5" s="128"/>
      <c r="Z5" s="555"/>
    </row>
    <row r="6" spans="1:47" s="78" customFormat="1" ht="12.95" customHeight="1">
      <c r="A6" s="129"/>
      <c r="B6" s="130"/>
      <c r="D6" s="126"/>
      <c r="E6" s="77" t="s">
        <v>6</v>
      </c>
      <c r="F6" s="79" t="s">
        <v>185</v>
      </c>
      <c r="H6" s="131"/>
      <c r="M6" s="77" t="s">
        <v>29</v>
      </c>
      <c r="N6" s="79" t="s">
        <v>116</v>
      </c>
      <c r="O6" s="77"/>
      <c r="R6" s="77"/>
      <c r="S6" s="77"/>
      <c r="T6" s="77"/>
      <c r="U6" s="77"/>
      <c r="V6" s="126"/>
      <c r="W6" s="127"/>
      <c r="X6" s="127"/>
      <c r="Y6" s="128"/>
      <c r="Z6" s="555"/>
    </row>
    <row r="7" spans="1:47" s="78" customFormat="1" ht="12.95" customHeight="1">
      <c r="A7" s="129"/>
      <c r="B7" s="130"/>
      <c r="D7" s="126"/>
      <c r="E7" s="77" t="s">
        <v>186</v>
      </c>
      <c r="F7" s="79" t="s">
        <v>187</v>
      </c>
      <c r="H7" s="131"/>
      <c r="M7" s="77" t="s">
        <v>29</v>
      </c>
      <c r="N7" s="79" t="s">
        <v>116</v>
      </c>
      <c r="O7" s="77"/>
      <c r="R7" s="77"/>
      <c r="S7" s="77"/>
      <c r="T7" s="77"/>
      <c r="U7" s="77"/>
      <c r="V7" s="126"/>
      <c r="W7" s="127"/>
      <c r="X7" s="127"/>
      <c r="Y7" s="128"/>
      <c r="Z7" s="555"/>
    </row>
    <row r="8" spans="1:47" s="78" customFormat="1" ht="12.95" customHeight="1">
      <c r="A8" s="133"/>
      <c r="B8" s="134"/>
      <c r="C8" s="135"/>
      <c r="D8" s="135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7"/>
      <c r="W8" s="138"/>
      <c r="X8" s="138"/>
      <c r="Y8" s="139"/>
      <c r="Z8" s="555"/>
    </row>
    <row r="9" spans="1:47" s="78" customFormat="1" ht="12.95" customHeight="1">
      <c r="A9" s="129"/>
      <c r="B9" s="130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126"/>
      <c r="W9" s="127"/>
      <c r="X9" s="127"/>
      <c r="Y9" s="128"/>
      <c r="Z9" s="555"/>
    </row>
    <row r="10" spans="1:47" s="78" customFormat="1" ht="12.95" customHeight="1">
      <c r="A10" s="24" t="s">
        <v>5</v>
      </c>
      <c r="B10" s="140" t="s">
        <v>446</v>
      </c>
      <c r="C10" s="141" t="s">
        <v>38</v>
      </c>
      <c r="D10" s="142" t="s">
        <v>211</v>
      </c>
      <c r="E10" s="142"/>
      <c r="F10" s="77"/>
      <c r="G10" s="77"/>
      <c r="H10" s="77"/>
      <c r="I10" s="77"/>
      <c r="J10" s="77"/>
      <c r="M10" s="77"/>
      <c r="N10" s="77"/>
      <c r="O10" s="77"/>
      <c r="P10" s="77"/>
      <c r="Q10" s="77"/>
      <c r="R10" s="77"/>
      <c r="S10" s="77"/>
      <c r="T10" s="77"/>
      <c r="U10" s="77"/>
      <c r="V10" s="126"/>
      <c r="W10" s="127"/>
      <c r="X10" s="127"/>
      <c r="Y10" s="143"/>
      <c r="Z10" s="555"/>
    </row>
    <row r="11" spans="1:47" s="78" customFormat="1" ht="12.95" customHeight="1">
      <c r="A11" s="58"/>
      <c r="B11" s="140"/>
      <c r="C11" s="141"/>
      <c r="D11" s="142"/>
      <c r="E11" s="142"/>
      <c r="F11" s="77"/>
      <c r="G11" s="77"/>
      <c r="H11" s="77"/>
      <c r="I11" s="77"/>
      <c r="J11" s="77"/>
      <c r="M11" s="77"/>
      <c r="N11" s="77"/>
      <c r="O11" s="77"/>
      <c r="P11" s="77"/>
      <c r="Q11" s="77"/>
      <c r="R11" s="77"/>
      <c r="S11" s="77"/>
      <c r="T11" s="77"/>
      <c r="U11" s="77"/>
      <c r="V11" s="126"/>
      <c r="W11" s="127"/>
      <c r="X11" s="127"/>
      <c r="Y11" s="143"/>
      <c r="Z11" s="555"/>
    </row>
    <row r="12" spans="1:47" s="78" customFormat="1" ht="12.95" customHeight="1">
      <c r="A12" s="125"/>
      <c r="B12" s="144"/>
      <c r="C12" s="145"/>
      <c r="D12" s="1199" t="s">
        <v>185</v>
      </c>
      <c r="E12" s="1199"/>
      <c r="F12" s="1199"/>
      <c r="G12" s="1199"/>
      <c r="H12" s="1199"/>
      <c r="I12" s="1199"/>
      <c r="J12" s="1199"/>
      <c r="M12" s="77"/>
      <c r="N12" s="77"/>
      <c r="O12" s="77"/>
      <c r="P12" s="77"/>
      <c r="Q12" s="77"/>
      <c r="R12" s="77"/>
      <c r="S12" s="77"/>
      <c r="T12" s="77"/>
      <c r="U12" s="77"/>
      <c r="V12" s="126"/>
      <c r="W12" s="146" t="s">
        <v>158</v>
      </c>
      <c r="X12" s="127"/>
      <c r="Y12" s="143"/>
      <c r="Z12" s="555"/>
      <c r="AB12" s="1215"/>
      <c r="AC12" s="1215"/>
    </row>
    <row r="13" spans="1:47" s="78" customFormat="1" ht="12.95" customHeight="1">
      <c r="A13" s="129"/>
      <c r="B13" s="130"/>
      <c r="D13" s="1216" t="s">
        <v>65</v>
      </c>
      <c r="E13" s="1216"/>
      <c r="F13" s="1216"/>
      <c r="G13" s="1216"/>
      <c r="H13" s="1216"/>
      <c r="I13" s="1216"/>
      <c r="J13" s="1217"/>
      <c r="K13" s="1191" t="s">
        <v>39</v>
      </c>
      <c r="L13" s="1192"/>
      <c r="M13" s="1200"/>
      <c r="N13" s="1191" t="s">
        <v>66</v>
      </c>
      <c r="O13" s="1200"/>
      <c r="P13" s="1208" t="s">
        <v>64</v>
      </c>
      <c r="Q13" s="1209"/>
      <c r="R13" s="1191" t="s">
        <v>100</v>
      </c>
      <c r="S13" s="1200"/>
      <c r="T13" s="1191" t="s">
        <v>67</v>
      </c>
      <c r="U13" s="1192"/>
      <c r="V13" s="1192"/>
      <c r="W13" s="1192"/>
      <c r="X13" s="127"/>
      <c r="Y13" s="143"/>
      <c r="Z13" s="555"/>
      <c r="AA13" s="1220" t="s">
        <v>40</v>
      </c>
      <c r="AB13" s="1221"/>
      <c r="AD13" s="1154" t="s">
        <v>41</v>
      </c>
      <c r="AE13" s="1155"/>
      <c r="AF13" s="1155"/>
      <c r="AG13" s="1155"/>
      <c r="AH13" s="1155"/>
      <c r="AI13" s="1155"/>
      <c r="AJ13" s="1155"/>
      <c r="AK13" s="1155"/>
      <c r="AL13" s="1155"/>
      <c r="AM13" s="1155"/>
      <c r="AN13" s="1155"/>
      <c r="AO13" s="1155"/>
      <c r="AP13" s="1155"/>
      <c r="AQ13" s="1155"/>
      <c r="AR13" s="1155"/>
      <c r="AS13" s="1155"/>
      <c r="AT13" s="1155"/>
      <c r="AU13" s="1156"/>
    </row>
    <row r="14" spans="1:47" s="78" customFormat="1" ht="12.95" customHeight="1" thickBot="1">
      <c r="A14" s="129"/>
      <c r="B14" s="130"/>
      <c r="D14" s="1218"/>
      <c r="E14" s="1218"/>
      <c r="F14" s="1218"/>
      <c r="G14" s="1218"/>
      <c r="H14" s="1218"/>
      <c r="I14" s="1218"/>
      <c r="J14" s="1219"/>
      <c r="K14" s="1193"/>
      <c r="L14" s="1194"/>
      <c r="M14" s="1201"/>
      <c r="N14" s="1193"/>
      <c r="O14" s="1201"/>
      <c r="P14" s="1210"/>
      <c r="Q14" s="1211"/>
      <c r="R14" s="1193"/>
      <c r="S14" s="1201"/>
      <c r="T14" s="1193"/>
      <c r="U14" s="1194"/>
      <c r="V14" s="1194"/>
      <c r="W14" s="1194"/>
      <c r="X14" s="61"/>
      <c r="Y14" s="62"/>
      <c r="Z14" s="555"/>
      <c r="AA14" s="1222"/>
      <c r="AB14" s="1221"/>
      <c r="AD14" s="1157" t="s">
        <v>503</v>
      </c>
      <c r="AE14" s="1158"/>
      <c r="AF14" s="1159"/>
      <c r="AG14" s="540" t="s">
        <v>42</v>
      </c>
      <c r="AH14" s="1158" t="s">
        <v>43</v>
      </c>
      <c r="AI14" s="1160"/>
      <c r="AJ14" s="1157" t="s">
        <v>44</v>
      </c>
      <c r="AK14" s="1158"/>
      <c r="AL14" s="1159"/>
      <c r="AM14" s="540" t="s">
        <v>42</v>
      </c>
      <c r="AN14" s="1158" t="s">
        <v>43</v>
      </c>
      <c r="AO14" s="1161"/>
      <c r="AP14" s="1157" t="s">
        <v>45</v>
      </c>
      <c r="AQ14" s="1158"/>
      <c r="AR14" s="1159"/>
      <c r="AS14" s="540" t="s">
        <v>42</v>
      </c>
      <c r="AT14" s="1158" t="s">
        <v>43</v>
      </c>
      <c r="AU14" s="1161"/>
    </row>
    <row r="15" spans="1:47" s="78" customFormat="1" ht="12.95" customHeight="1" thickTop="1">
      <c r="A15" s="58"/>
      <c r="B15" s="140"/>
      <c r="D15" s="1197" t="s">
        <v>162</v>
      </c>
      <c r="E15" s="1197"/>
      <c r="F15" s="1197"/>
      <c r="G15" s="1197"/>
      <c r="H15" s="1197"/>
      <c r="I15" s="1197"/>
      <c r="J15" s="1198"/>
      <c r="K15" s="1188">
        <v>0</v>
      </c>
      <c r="L15" s="1189"/>
      <c r="M15" s="1190"/>
      <c r="N15" s="1182">
        <v>0</v>
      </c>
      <c r="O15" s="1183"/>
      <c r="P15" s="1184">
        <v>0</v>
      </c>
      <c r="Q15" s="1185"/>
      <c r="R15" s="1184" t="str">
        <f>IF(K15&gt;10, (ROUNDDOWN(K15/10,0))*P15*N15, "-")</f>
        <v>-</v>
      </c>
      <c r="S15" s="1185"/>
      <c r="T15" s="1195">
        <f>K15*P15*N15</f>
        <v>0</v>
      </c>
      <c r="U15" s="1196"/>
      <c r="V15" s="1196"/>
      <c r="W15" s="1196"/>
      <c r="X15" s="61"/>
      <c r="Y15" s="62"/>
      <c r="Z15" s="555"/>
      <c r="AA15" s="1181">
        <f>P15*N15</f>
        <v>0</v>
      </c>
      <c r="AB15" s="1181"/>
      <c r="AD15" s="1227">
        <v>0</v>
      </c>
      <c r="AE15" s="1228"/>
      <c r="AF15" s="541">
        <v>0</v>
      </c>
      <c r="AG15" s="542">
        <f>AF15*N15*P15</f>
        <v>0</v>
      </c>
      <c r="AH15" s="1223">
        <f>AD15*AG15</f>
        <v>0</v>
      </c>
      <c r="AI15" s="1224"/>
      <c r="AJ15" s="1225"/>
      <c r="AK15" s="1226"/>
      <c r="AL15" s="541"/>
      <c r="AM15" s="542">
        <f>N15*P15*AL15</f>
        <v>0</v>
      </c>
      <c r="AN15" s="1223">
        <f>AJ15*AM15</f>
        <v>0</v>
      </c>
      <c r="AO15" s="1224"/>
      <c r="AP15" s="1225"/>
      <c r="AQ15" s="1226"/>
      <c r="AR15" s="543"/>
      <c r="AS15" s="544">
        <f>N15*P15*AR15</f>
        <v>0</v>
      </c>
      <c r="AT15" s="1223">
        <f>AP15*AS15</f>
        <v>0</v>
      </c>
      <c r="AU15" s="1224"/>
    </row>
    <row r="16" spans="1:47" s="78" customFormat="1" ht="12.95" customHeight="1">
      <c r="A16" s="58"/>
      <c r="B16" s="140"/>
      <c r="D16" s="147"/>
      <c r="E16" s="147"/>
      <c r="F16" s="147"/>
      <c r="G16" s="147"/>
      <c r="H16" s="147"/>
      <c r="I16" s="147"/>
      <c r="J16" s="147"/>
      <c r="K16" s="150"/>
      <c r="L16" s="151"/>
      <c r="M16" s="151"/>
      <c r="N16" s="148"/>
      <c r="O16" s="148"/>
      <c r="P16" s="149"/>
      <c r="Q16" s="149"/>
      <c r="R16" s="149"/>
      <c r="S16" s="149"/>
      <c r="T16" s="152"/>
      <c r="U16" s="152"/>
      <c r="V16" s="152"/>
      <c r="W16" s="153"/>
      <c r="X16" s="61"/>
      <c r="Y16" s="154">
        <f>SUM(T15:W15)</f>
        <v>0</v>
      </c>
      <c r="Z16" s="555"/>
      <c r="AA16" s="545"/>
      <c r="AB16" s="545"/>
      <c r="AC16" s="153"/>
      <c r="AD16" s="1172"/>
      <c r="AE16" s="1173"/>
      <c r="AF16" s="1174"/>
      <c r="AG16" s="546">
        <f>SUM(AG15:AG15)</f>
        <v>0</v>
      </c>
      <c r="AH16" s="1170">
        <f>SUM(AH15:AI15)</f>
        <v>0</v>
      </c>
      <c r="AI16" s="1171"/>
      <c r="AJ16" s="1175"/>
      <c r="AK16" s="1176"/>
      <c r="AL16" s="1174"/>
      <c r="AM16" s="546">
        <f>SUM(AM15:AM15)</f>
        <v>0</v>
      </c>
      <c r="AN16" s="1170">
        <f>SUM(AN15:AO15)</f>
        <v>0</v>
      </c>
      <c r="AO16" s="1171"/>
      <c r="AP16" s="1175"/>
      <c r="AQ16" s="1176"/>
      <c r="AR16" s="1174"/>
      <c r="AS16" s="546">
        <f>SUM(AS15:AS15)</f>
        <v>0</v>
      </c>
      <c r="AT16" s="1170">
        <f>SUM(AT15:AU15)</f>
        <v>0</v>
      </c>
      <c r="AU16" s="1171"/>
    </row>
    <row r="17" spans="1:48" s="78" customFormat="1" ht="12.95" customHeight="1">
      <c r="A17" s="58"/>
      <c r="B17" s="59"/>
      <c r="G17" s="77"/>
      <c r="H17" s="155"/>
      <c r="I17" s="155"/>
      <c r="J17" s="155"/>
      <c r="K17" s="156"/>
      <c r="M17" s="1202"/>
      <c r="N17" s="1203"/>
      <c r="O17" s="1203"/>
      <c r="P17" s="1204"/>
      <c r="Q17" s="1205" t="s">
        <v>46</v>
      </c>
      <c r="R17" s="1206"/>
      <c r="S17" s="1207"/>
      <c r="T17" s="1186" t="s">
        <v>47</v>
      </c>
      <c r="U17" s="1187"/>
      <c r="V17" s="1187"/>
      <c r="W17" s="1187"/>
      <c r="X17" s="1187"/>
      <c r="Y17" s="157"/>
      <c r="Z17" s="555"/>
    </row>
    <row r="18" spans="1:48" s="78" customFormat="1" ht="12.95" customHeight="1">
      <c r="A18" s="58"/>
      <c r="B18" s="158"/>
      <c r="G18" s="77"/>
      <c r="H18" s="155"/>
      <c r="I18" s="155"/>
      <c r="J18" s="155"/>
      <c r="K18" s="156"/>
      <c r="M18" s="1167" t="s">
        <v>501</v>
      </c>
      <c r="N18" s="1168"/>
      <c r="O18" s="1168"/>
      <c r="P18" s="1169"/>
      <c r="Q18" s="1162">
        <f>AG16</f>
        <v>0</v>
      </c>
      <c r="R18" s="1163"/>
      <c r="S18" s="1164"/>
      <c r="T18" s="1165">
        <f>AH16</f>
        <v>0</v>
      </c>
      <c r="U18" s="1166"/>
      <c r="V18" s="1166"/>
      <c r="W18" s="1166"/>
      <c r="X18" s="1166"/>
      <c r="Y18" s="157"/>
      <c r="Z18" s="555"/>
    </row>
    <row r="19" spans="1:48" s="78" customFormat="1" ht="12.95" customHeight="1">
      <c r="A19" s="58"/>
      <c r="B19" s="59"/>
      <c r="G19" s="77"/>
      <c r="H19" s="155"/>
      <c r="I19" s="155"/>
      <c r="J19" s="155"/>
      <c r="K19" s="156"/>
      <c r="M19" s="1230" t="s">
        <v>48</v>
      </c>
      <c r="N19" s="1231"/>
      <c r="O19" s="1231"/>
      <c r="P19" s="1232"/>
      <c r="Q19" s="1233">
        <f>AM16</f>
        <v>0</v>
      </c>
      <c r="R19" s="1234"/>
      <c r="S19" s="1235"/>
      <c r="T19" s="1134">
        <f>AN16</f>
        <v>0</v>
      </c>
      <c r="U19" s="1135"/>
      <c r="V19" s="1135"/>
      <c r="W19" s="1135"/>
      <c r="X19" s="1135"/>
      <c r="Y19" s="157"/>
      <c r="Z19" s="555"/>
    </row>
    <row r="20" spans="1:48" s="78" customFormat="1" ht="12.95" customHeight="1">
      <c r="A20" s="58"/>
      <c r="B20" s="59"/>
      <c r="G20" s="77"/>
      <c r="H20" s="155"/>
      <c r="I20" s="155"/>
      <c r="J20" s="155"/>
      <c r="K20" s="156"/>
      <c r="M20" s="1136" t="s">
        <v>49</v>
      </c>
      <c r="N20" s="1137"/>
      <c r="O20" s="1137"/>
      <c r="P20" s="1138"/>
      <c r="Q20" s="1139">
        <f>AS16</f>
        <v>0</v>
      </c>
      <c r="R20" s="1140"/>
      <c r="S20" s="1141"/>
      <c r="T20" s="1142">
        <f>AT16</f>
        <v>0</v>
      </c>
      <c r="U20" s="1143"/>
      <c r="V20" s="1143"/>
      <c r="W20" s="1143"/>
      <c r="X20" s="1143"/>
      <c r="Y20" s="157"/>
      <c r="Z20" s="555"/>
    </row>
    <row r="21" spans="1:48" s="78" customFormat="1" ht="12.95" customHeight="1">
      <c r="A21" s="58"/>
      <c r="B21" s="59"/>
      <c r="G21" s="77"/>
      <c r="H21" s="155"/>
      <c r="I21" s="155"/>
      <c r="J21" s="155"/>
      <c r="K21" s="156"/>
      <c r="L21" s="197"/>
      <c r="M21" s="1144" t="s">
        <v>50</v>
      </c>
      <c r="N21" s="1145"/>
      <c r="O21" s="1145"/>
      <c r="P21" s="1146"/>
      <c r="Q21" s="1147">
        <f>SUM(Q18:S20)</f>
        <v>0</v>
      </c>
      <c r="R21" s="1148"/>
      <c r="S21" s="1149"/>
      <c r="T21" s="1150">
        <f>SUM(T18:X20)</f>
        <v>0</v>
      </c>
      <c r="U21" s="1151"/>
      <c r="V21" s="1151"/>
      <c r="W21" s="1151"/>
      <c r="X21" s="1151"/>
      <c r="Y21" s="157"/>
      <c r="Z21" s="555"/>
      <c r="AA21" s="547" t="str">
        <f>IF(T21=Y16, "O.K!", "총길이와 제작길이당 합계가 불일치합니다! 다시 검토하십시오!")</f>
        <v>O.K!</v>
      </c>
    </row>
    <row r="22" spans="1:48" s="78" customFormat="1" ht="12.95" customHeight="1">
      <c r="A22" s="58"/>
      <c r="B22" s="59"/>
      <c r="G22" s="77"/>
      <c r="H22" s="155"/>
      <c r="I22" s="155"/>
      <c r="J22" s="155"/>
      <c r="K22" s="156"/>
      <c r="M22" s="149"/>
      <c r="N22" s="153"/>
      <c r="O22" s="153"/>
      <c r="P22" s="153"/>
      <c r="Q22" s="159"/>
      <c r="R22" s="159"/>
      <c r="S22" s="159"/>
      <c r="T22" s="160"/>
      <c r="U22" s="160"/>
      <c r="V22" s="160"/>
      <c r="W22" s="160"/>
      <c r="X22" s="160"/>
      <c r="Y22" s="157"/>
      <c r="Z22" s="555"/>
      <c r="AA22" s="547"/>
    </row>
    <row r="23" spans="1:48" s="78" customFormat="1" ht="12.95" customHeight="1">
      <c r="A23" s="125"/>
      <c r="B23" s="144"/>
      <c r="C23" s="145"/>
      <c r="D23" s="1199" t="s">
        <v>187</v>
      </c>
      <c r="E23" s="1199"/>
      <c r="F23" s="1199"/>
      <c r="G23" s="1199"/>
      <c r="H23" s="1199"/>
      <c r="I23" s="1199"/>
      <c r="J23" s="1199"/>
      <c r="M23" s="77"/>
      <c r="N23" s="77"/>
      <c r="O23" s="77"/>
      <c r="P23" s="77"/>
      <c r="Q23" s="77"/>
      <c r="R23" s="77"/>
      <c r="S23" s="77"/>
      <c r="T23" s="77"/>
      <c r="U23" s="77"/>
      <c r="V23" s="126"/>
      <c r="W23" s="146"/>
      <c r="X23" s="127"/>
      <c r="Y23" s="143"/>
      <c r="Z23" s="555"/>
      <c r="AB23" s="1215"/>
      <c r="AC23" s="1215"/>
      <c r="AD23" s="548"/>
      <c r="AE23" s="1215"/>
      <c r="AF23" s="1229"/>
      <c r="AG23" s="549"/>
      <c r="AH23" s="550"/>
    </row>
    <row r="24" spans="1:48" s="78" customFormat="1" ht="12.95" customHeight="1">
      <c r="A24" s="129"/>
      <c r="B24" s="130"/>
      <c r="D24" s="1216" t="s">
        <v>65</v>
      </c>
      <c r="E24" s="1216"/>
      <c r="F24" s="1216"/>
      <c r="G24" s="1216"/>
      <c r="H24" s="1216"/>
      <c r="I24" s="1216"/>
      <c r="J24" s="1217"/>
      <c r="K24" s="1191" t="s">
        <v>39</v>
      </c>
      <c r="L24" s="1192"/>
      <c r="M24" s="1200"/>
      <c r="N24" s="1191" t="s">
        <v>66</v>
      </c>
      <c r="O24" s="1200"/>
      <c r="P24" s="1208" t="s">
        <v>64</v>
      </c>
      <c r="Q24" s="1209"/>
      <c r="R24" s="1191" t="s">
        <v>100</v>
      </c>
      <c r="S24" s="1200"/>
      <c r="T24" s="1191" t="s">
        <v>67</v>
      </c>
      <c r="U24" s="1192"/>
      <c r="V24" s="1192"/>
      <c r="W24" s="1192"/>
      <c r="X24" s="127"/>
      <c r="Y24" s="143"/>
      <c r="Z24" s="555"/>
      <c r="AA24" s="1220" t="s">
        <v>40</v>
      </c>
      <c r="AB24" s="1221"/>
      <c r="AD24" s="1154" t="s">
        <v>41</v>
      </c>
      <c r="AE24" s="1155"/>
      <c r="AF24" s="1155"/>
      <c r="AG24" s="1155"/>
      <c r="AH24" s="1155"/>
      <c r="AI24" s="1155"/>
      <c r="AJ24" s="1155"/>
      <c r="AK24" s="1155"/>
      <c r="AL24" s="1155"/>
      <c r="AM24" s="1155"/>
      <c r="AN24" s="1155"/>
      <c r="AO24" s="1155"/>
      <c r="AP24" s="1155"/>
      <c r="AQ24" s="1155"/>
      <c r="AR24" s="1155"/>
      <c r="AS24" s="1155"/>
      <c r="AT24" s="1155"/>
      <c r="AU24" s="1156"/>
    </row>
    <row r="25" spans="1:48" s="78" customFormat="1" ht="12.95" customHeight="1" thickBot="1">
      <c r="A25" s="129"/>
      <c r="B25" s="130"/>
      <c r="D25" s="1218"/>
      <c r="E25" s="1218"/>
      <c r="F25" s="1218"/>
      <c r="G25" s="1218"/>
      <c r="H25" s="1218"/>
      <c r="I25" s="1218"/>
      <c r="J25" s="1219"/>
      <c r="K25" s="1193"/>
      <c r="L25" s="1194"/>
      <c r="M25" s="1201"/>
      <c r="N25" s="1193"/>
      <c r="O25" s="1201"/>
      <c r="P25" s="1210"/>
      <c r="Q25" s="1211"/>
      <c r="R25" s="1193"/>
      <c r="S25" s="1201"/>
      <c r="T25" s="1193"/>
      <c r="U25" s="1194"/>
      <c r="V25" s="1194"/>
      <c r="W25" s="1194"/>
      <c r="X25" s="61"/>
      <c r="Y25" s="62"/>
      <c r="Z25" s="555"/>
      <c r="AA25" s="1222"/>
      <c r="AB25" s="1221"/>
      <c r="AD25" s="1157" t="s">
        <v>503</v>
      </c>
      <c r="AE25" s="1158"/>
      <c r="AF25" s="1159"/>
      <c r="AG25" s="540" t="s">
        <v>42</v>
      </c>
      <c r="AH25" s="1158" t="s">
        <v>43</v>
      </c>
      <c r="AI25" s="1160"/>
      <c r="AJ25" s="1157" t="s">
        <v>44</v>
      </c>
      <c r="AK25" s="1158"/>
      <c r="AL25" s="1159"/>
      <c r="AM25" s="540" t="s">
        <v>42</v>
      </c>
      <c r="AN25" s="1158" t="s">
        <v>43</v>
      </c>
      <c r="AO25" s="1161"/>
      <c r="AP25" s="1157" t="s">
        <v>45</v>
      </c>
      <c r="AQ25" s="1158"/>
      <c r="AR25" s="1159"/>
      <c r="AS25" s="540" t="s">
        <v>42</v>
      </c>
      <c r="AT25" s="1158" t="s">
        <v>43</v>
      </c>
      <c r="AU25" s="1161"/>
    </row>
    <row r="26" spans="1:48" s="78" customFormat="1" ht="12.95" customHeight="1" thickTop="1">
      <c r="A26" s="58"/>
      <c r="B26" s="140"/>
      <c r="D26" s="1197" t="s">
        <v>162</v>
      </c>
      <c r="E26" s="1197"/>
      <c r="F26" s="1197"/>
      <c r="G26" s="1197"/>
      <c r="H26" s="1197"/>
      <c r="I26" s="1197"/>
      <c r="J26" s="1198"/>
      <c r="K26" s="1188">
        <v>0</v>
      </c>
      <c r="L26" s="1189"/>
      <c r="M26" s="1190"/>
      <c r="N26" s="1182">
        <v>0</v>
      </c>
      <c r="O26" s="1183"/>
      <c r="P26" s="1184">
        <v>0</v>
      </c>
      <c r="Q26" s="1185"/>
      <c r="R26" s="1184" t="str">
        <f>IF(K26&gt;10, (ROUNDDOWN(K26/10,0))*P26*N26, "-")</f>
        <v>-</v>
      </c>
      <c r="S26" s="1185"/>
      <c r="T26" s="1195">
        <f>K26*P26*N26</f>
        <v>0</v>
      </c>
      <c r="U26" s="1196"/>
      <c r="V26" s="1196"/>
      <c r="W26" s="1196"/>
      <c r="X26" s="61"/>
      <c r="Y26" s="62"/>
      <c r="Z26" s="555"/>
      <c r="AA26" s="1181">
        <f>P26*N26</f>
        <v>0</v>
      </c>
      <c r="AB26" s="1181"/>
      <c r="AC26" s="197"/>
      <c r="AD26" s="1177">
        <v>1.24</v>
      </c>
      <c r="AE26" s="1178"/>
      <c r="AF26" s="551">
        <v>1</v>
      </c>
      <c r="AG26" s="552">
        <f>AF26*N26*P26</f>
        <v>0</v>
      </c>
      <c r="AH26" s="1152">
        <f>AD26*AG26</f>
        <v>0</v>
      </c>
      <c r="AI26" s="1153"/>
      <c r="AJ26" s="1179"/>
      <c r="AK26" s="1180"/>
      <c r="AL26" s="551"/>
      <c r="AM26" s="552">
        <f>N26*P26*AL26</f>
        <v>0</v>
      </c>
      <c r="AN26" s="1152">
        <f>AJ26*AM26</f>
        <v>0</v>
      </c>
      <c r="AO26" s="1153"/>
      <c r="AP26" s="1179"/>
      <c r="AQ26" s="1180"/>
      <c r="AR26" s="553"/>
      <c r="AS26" s="554">
        <f>N26*P26*AR26</f>
        <v>0</v>
      </c>
      <c r="AT26" s="1152">
        <f>AP26*AS26</f>
        <v>0</v>
      </c>
      <c r="AU26" s="1153"/>
      <c r="AV26" s="555"/>
    </row>
    <row r="27" spans="1:48" s="78" customFormat="1" ht="12.95" customHeight="1">
      <c r="A27" s="58"/>
      <c r="B27" s="140"/>
      <c r="D27" s="147"/>
      <c r="E27" s="147"/>
      <c r="F27" s="147"/>
      <c r="G27" s="147"/>
      <c r="H27" s="147"/>
      <c r="I27" s="147"/>
      <c r="J27" s="147"/>
      <c r="K27" s="150"/>
      <c r="L27" s="151"/>
      <c r="M27" s="151"/>
      <c r="N27" s="148"/>
      <c r="O27" s="148"/>
      <c r="P27" s="149"/>
      <c r="Q27" s="149"/>
      <c r="R27" s="149"/>
      <c r="S27" s="149"/>
      <c r="T27" s="152"/>
      <c r="U27" s="152"/>
      <c r="V27" s="152"/>
      <c r="W27" s="153"/>
      <c r="X27" s="61"/>
      <c r="Y27" s="154">
        <f>SUM(T26:W26)</f>
        <v>0</v>
      </c>
      <c r="Z27" s="555"/>
      <c r="AA27" s="545"/>
      <c r="AB27" s="545"/>
      <c r="AC27" s="556"/>
      <c r="AD27" s="1172"/>
      <c r="AE27" s="1173"/>
      <c r="AF27" s="1174"/>
      <c r="AG27" s="546">
        <f>SUM(AG26:AG26)</f>
        <v>0</v>
      </c>
      <c r="AH27" s="1170">
        <f>SUM(AH26:AI26)</f>
        <v>0</v>
      </c>
      <c r="AI27" s="1171"/>
      <c r="AJ27" s="1175"/>
      <c r="AK27" s="1176"/>
      <c r="AL27" s="1174"/>
      <c r="AM27" s="546">
        <f>SUM(AM26:AM26)</f>
        <v>0</v>
      </c>
      <c r="AN27" s="1170">
        <f>SUM(AN26:AO26)</f>
        <v>0</v>
      </c>
      <c r="AO27" s="1171"/>
      <c r="AP27" s="1175"/>
      <c r="AQ27" s="1176"/>
      <c r="AR27" s="1174"/>
      <c r="AS27" s="546">
        <f>SUM(AS26:AS26)</f>
        <v>0</v>
      </c>
      <c r="AT27" s="1170">
        <f>SUM(AT26:AU26)</f>
        <v>0</v>
      </c>
      <c r="AU27" s="1171"/>
      <c r="AV27" s="555"/>
    </row>
    <row r="28" spans="1:48" s="78" customFormat="1" ht="12.95" customHeight="1">
      <c r="A28" s="58"/>
      <c r="B28" s="59"/>
      <c r="G28" s="77"/>
      <c r="H28" s="155"/>
      <c r="I28" s="155"/>
      <c r="J28" s="155"/>
      <c r="K28" s="156"/>
      <c r="M28" s="1202"/>
      <c r="N28" s="1203"/>
      <c r="O28" s="1203"/>
      <c r="P28" s="1204"/>
      <c r="Q28" s="1205" t="s">
        <v>46</v>
      </c>
      <c r="R28" s="1206"/>
      <c r="S28" s="1207"/>
      <c r="T28" s="1186" t="s">
        <v>47</v>
      </c>
      <c r="U28" s="1187"/>
      <c r="V28" s="1187"/>
      <c r="W28" s="1187"/>
      <c r="X28" s="1187"/>
      <c r="Y28" s="157"/>
      <c r="Z28" s="555"/>
    </row>
    <row r="29" spans="1:48" s="78" customFormat="1" ht="12.95" customHeight="1">
      <c r="A29" s="58"/>
      <c r="B29" s="158"/>
      <c r="G29" s="77"/>
      <c r="H29" s="155"/>
      <c r="I29" s="155"/>
      <c r="J29" s="155"/>
      <c r="K29" s="156"/>
      <c r="M29" s="1167" t="s">
        <v>501</v>
      </c>
      <c r="N29" s="1168"/>
      <c r="O29" s="1168"/>
      <c r="P29" s="1169"/>
      <c r="Q29" s="1162">
        <f>AG27</f>
        <v>0</v>
      </c>
      <c r="R29" s="1163"/>
      <c r="S29" s="1164"/>
      <c r="T29" s="1165">
        <f>AH27</f>
        <v>0</v>
      </c>
      <c r="U29" s="1166"/>
      <c r="V29" s="1166"/>
      <c r="W29" s="1166"/>
      <c r="X29" s="1166"/>
      <c r="Y29" s="157"/>
      <c r="Z29" s="555"/>
    </row>
    <row r="30" spans="1:48" s="78" customFormat="1" ht="12.95" customHeight="1">
      <c r="A30" s="58"/>
      <c r="B30" s="59"/>
      <c r="G30" s="77"/>
      <c r="H30" s="155"/>
      <c r="I30" s="155"/>
      <c r="J30" s="155"/>
      <c r="K30" s="156"/>
      <c r="M30" s="1230" t="s">
        <v>48</v>
      </c>
      <c r="N30" s="1231"/>
      <c r="O30" s="1231"/>
      <c r="P30" s="1232"/>
      <c r="Q30" s="1233">
        <f>AM27</f>
        <v>0</v>
      </c>
      <c r="R30" s="1234"/>
      <c r="S30" s="1235"/>
      <c r="T30" s="1134">
        <f>AN27</f>
        <v>0</v>
      </c>
      <c r="U30" s="1135"/>
      <c r="V30" s="1135"/>
      <c r="W30" s="1135"/>
      <c r="X30" s="1135"/>
      <c r="Y30" s="157"/>
      <c r="Z30" s="555"/>
    </row>
    <row r="31" spans="1:48" s="78" customFormat="1" ht="12.95" customHeight="1">
      <c r="A31" s="58"/>
      <c r="B31" s="59"/>
      <c r="G31" s="77"/>
      <c r="H31" s="155"/>
      <c r="I31" s="155"/>
      <c r="J31" s="155"/>
      <c r="K31" s="156"/>
      <c r="M31" s="1136" t="s">
        <v>49</v>
      </c>
      <c r="N31" s="1137"/>
      <c r="O31" s="1137"/>
      <c r="P31" s="1138"/>
      <c r="Q31" s="1139">
        <f>AS27</f>
        <v>0</v>
      </c>
      <c r="R31" s="1140"/>
      <c r="S31" s="1141"/>
      <c r="T31" s="1142">
        <f>AT27</f>
        <v>0</v>
      </c>
      <c r="U31" s="1143"/>
      <c r="V31" s="1143"/>
      <c r="W31" s="1143"/>
      <c r="X31" s="1143"/>
      <c r="Y31" s="157"/>
      <c r="Z31" s="555"/>
    </row>
    <row r="32" spans="1:48" s="78" customFormat="1" ht="12.95" customHeight="1">
      <c r="A32" s="58"/>
      <c r="B32" s="59"/>
      <c r="G32" s="77"/>
      <c r="H32" s="155"/>
      <c r="I32" s="155"/>
      <c r="J32" s="155"/>
      <c r="K32" s="156"/>
      <c r="L32" s="197"/>
      <c r="M32" s="1144" t="s">
        <v>50</v>
      </c>
      <c r="N32" s="1145"/>
      <c r="O32" s="1145"/>
      <c r="P32" s="1146"/>
      <c r="Q32" s="1147">
        <f>SUM(Q29:S31)</f>
        <v>0</v>
      </c>
      <c r="R32" s="1148"/>
      <c r="S32" s="1149"/>
      <c r="T32" s="1150">
        <f>SUM(T29:X31)</f>
        <v>0</v>
      </c>
      <c r="U32" s="1151"/>
      <c r="V32" s="1151"/>
      <c r="W32" s="1151"/>
      <c r="X32" s="1151"/>
      <c r="Y32" s="157"/>
      <c r="Z32" s="555"/>
      <c r="AA32" s="547" t="str">
        <f>IF(T32=Y27, "O.K!", "총길이와 제작길이당 합계가 불일치합니다! 다시 검토하십시오!")</f>
        <v>O.K!</v>
      </c>
    </row>
    <row r="33" spans="1:48" s="78" customFormat="1" ht="12.95" customHeight="1">
      <c r="A33" s="58"/>
      <c r="B33" s="59"/>
      <c r="G33" s="77"/>
      <c r="H33" s="155"/>
      <c r="I33" s="155"/>
      <c r="J33" s="155"/>
      <c r="K33" s="156"/>
      <c r="M33" s="149"/>
      <c r="N33" s="153"/>
      <c r="O33" s="153"/>
      <c r="P33" s="153"/>
      <c r="Q33" s="159"/>
      <c r="R33" s="159"/>
      <c r="S33" s="159"/>
      <c r="T33" s="160"/>
      <c r="U33" s="160"/>
      <c r="V33" s="160"/>
      <c r="W33" s="160"/>
      <c r="X33" s="160"/>
      <c r="Y33" s="157"/>
      <c r="Z33" s="555"/>
      <c r="AA33" s="547"/>
    </row>
    <row r="34" spans="1:48" s="78" customFormat="1" ht="12.95" customHeight="1">
      <c r="A34" s="58"/>
      <c r="B34" s="59"/>
      <c r="G34" s="77"/>
      <c r="H34" s="155"/>
      <c r="I34" s="155"/>
      <c r="J34" s="155"/>
      <c r="K34" s="156"/>
      <c r="M34" s="149"/>
      <c r="N34" s="153"/>
      <c r="O34" s="153"/>
      <c r="P34" s="153"/>
      <c r="Q34" s="159"/>
      <c r="R34" s="159"/>
      <c r="S34" s="159"/>
      <c r="T34" s="160"/>
      <c r="U34" s="160"/>
      <c r="V34" s="160"/>
      <c r="W34" s="160"/>
      <c r="X34" s="160"/>
      <c r="Y34" s="157"/>
      <c r="Z34" s="555"/>
      <c r="AA34" s="547"/>
    </row>
    <row r="35" spans="1:48" s="78" customFormat="1" ht="12.95" customHeight="1">
      <c r="A35" s="125"/>
      <c r="B35" s="144"/>
      <c r="C35" s="145"/>
      <c r="D35" s="1199" t="s">
        <v>187</v>
      </c>
      <c r="E35" s="1199"/>
      <c r="F35" s="1199"/>
      <c r="G35" s="1199"/>
      <c r="H35" s="1199"/>
      <c r="I35" s="1199"/>
      <c r="J35" s="1199"/>
      <c r="M35" s="77"/>
      <c r="N35" s="77"/>
      <c r="O35" s="77"/>
      <c r="P35" s="77"/>
      <c r="Q35" s="77"/>
      <c r="R35" s="77"/>
      <c r="S35" s="77"/>
      <c r="T35" s="77"/>
      <c r="U35" s="77"/>
      <c r="V35" s="126"/>
      <c r="W35" s="146" t="s">
        <v>278</v>
      </c>
      <c r="X35" s="127"/>
      <c r="Y35" s="143"/>
      <c r="Z35" s="555"/>
      <c r="AB35" s="1215"/>
      <c r="AC35" s="1215"/>
      <c r="AD35" s="548"/>
      <c r="AE35" s="1215"/>
      <c r="AF35" s="1229"/>
      <c r="AG35" s="549"/>
      <c r="AH35" s="550"/>
    </row>
    <row r="36" spans="1:48" s="78" customFormat="1" ht="12.95" customHeight="1">
      <c r="A36" s="129"/>
      <c r="B36" s="130"/>
      <c r="D36" s="1216" t="s">
        <v>65</v>
      </c>
      <c r="E36" s="1216"/>
      <c r="F36" s="1216"/>
      <c r="G36" s="1216"/>
      <c r="H36" s="1216"/>
      <c r="I36" s="1216"/>
      <c r="J36" s="1217"/>
      <c r="K36" s="1191" t="s">
        <v>39</v>
      </c>
      <c r="L36" s="1192"/>
      <c r="M36" s="1200"/>
      <c r="N36" s="1191" t="s">
        <v>66</v>
      </c>
      <c r="O36" s="1200"/>
      <c r="P36" s="1208" t="s">
        <v>405</v>
      </c>
      <c r="Q36" s="1209"/>
      <c r="R36" s="1191" t="s">
        <v>100</v>
      </c>
      <c r="S36" s="1200"/>
      <c r="T36" s="1191" t="s">
        <v>67</v>
      </c>
      <c r="U36" s="1192"/>
      <c r="V36" s="1192"/>
      <c r="W36" s="1192"/>
      <c r="X36" s="127"/>
      <c r="Y36" s="143"/>
      <c r="Z36" s="555"/>
      <c r="AA36" s="1220" t="s">
        <v>40</v>
      </c>
      <c r="AB36" s="1221"/>
      <c r="AD36" s="1154" t="s">
        <v>41</v>
      </c>
      <c r="AE36" s="1155"/>
      <c r="AF36" s="1155"/>
      <c r="AG36" s="1155"/>
      <c r="AH36" s="1155"/>
      <c r="AI36" s="1155"/>
      <c r="AJ36" s="1155"/>
      <c r="AK36" s="1155"/>
      <c r="AL36" s="1155"/>
      <c r="AM36" s="1155"/>
      <c r="AN36" s="1155"/>
      <c r="AO36" s="1155"/>
      <c r="AP36" s="1155"/>
      <c r="AQ36" s="1155"/>
      <c r="AR36" s="1155"/>
      <c r="AS36" s="1155"/>
      <c r="AT36" s="1155"/>
      <c r="AU36" s="1156"/>
    </row>
    <row r="37" spans="1:48" s="78" customFormat="1" ht="12.95" customHeight="1" thickBot="1">
      <c r="A37" s="129"/>
      <c r="B37" s="130"/>
      <c r="D37" s="1218"/>
      <c r="E37" s="1218"/>
      <c r="F37" s="1218"/>
      <c r="G37" s="1218"/>
      <c r="H37" s="1218"/>
      <c r="I37" s="1218"/>
      <c r="J37" s="1219"/>
      <c r="K37" s="1193"/>
      <c r="L37" s="1194"/>
      <c r="M37" s="1201"/>
      <c r="N37" s="1193"/>
      <c r="O37" s="1201"/>
      <c r="P37" s="1210"/>
      <c r="Q37" s="1211"/>
      <c r="R37" s="1193"/>
      <c r="S37" s="1201"/>
      <c r="T37" s="1193"/>
      <c r="U37" s="1194"/>
      <c r="V37" s="1194"/>
      <c r="W37" s="1194"/>
      <c r="X37" s="61"/>
      <c r="Y37" s="62"/>
      <c r="Z37" s="555"/>
      <c r="AA37" s="1222"/>
      <c r="AB37" s="1221"/>
      <c r="AD37" s="1157" t="s">
        <v>504</v>
      </c>
      <c r="AE37" s="1158"/>
      <c r="AF37" s="1159"/>
      <c r="AG37" s="540" t="s">
        <v>42</v>
      </c>
      <c r="AH37" s="1158" t="s">
        <v>43</v>
      </c>
      <c r="AI37" s="1160"/>
      <c r="AJ37" s="1157" t="s">
        <v>44</v>
      </c>
      <c r="AK37" s="1158"/>
      <c r="AL37" s="1159"/>
      <c r="AM37" s="540" t="s">
        <v>42</v>
      </c>
      <c r="AN37" s="1158" t="s">
        <v>43</v>
      </c>
      <c r="AO37" s="1161"/>
      <c r="AP37" s="1157" t="s">
        <v>45</v>
      </c>
      <c r="AQ37" s="1158"/>
      <c r="AR37" s="1159"/>
      <c r="AS37" s="540" t="s">
        <v>42</v>
      </c>
      <c r="AT37" s="1158" t="s">
        <v>43</v>
      </c>
      <c r="AU37" s="1161"/>
    </row>
    <row r="38" spans="1:48" s="78" customFormat="1" ht="12.95" customHeight="1" thickTop="1">
      <c r="A38" s="58"/>
      <c r="B38" s="140"/>
      <c r="D38" s="1197" t="s">
        <v>163</v>
      </c>
      <c r="E38" s="1197"/>
      <c r="F38" s="1197"/>
      <c r="G38" s="1197"/>
      <c r="H38" s="1197"/>
      <c r="I38" s="1197"/>
      <c r="J38" s="1198"/>
      <c r="K38" s="1188">
        <v>0</v>
      </c>
      <c r="L38" s="1189"/>
      <c r="M38" s="1190"/>
      <c r="N38" s="1182">
        <v>0</v>
      </c>
      <c r="O38" s="1183"/>
      <c r="P38" s="1184">
        <v>0</v>
      </c>
      <c r="Q38" s="1185"/>
      <c r="R38" s="1184" t="str">
        <f>IF(K38&gt;10, (ROUNDDOWN(K38/10,0))*P38*N38, "-")</f>
        <v>-</v>
      </c>
      <c r="S38" s="1185"/>
      <c r="T38" s="1195">
        <f>K38*P38*N38</f>
        <v>0</v>
      </c>
      <c r="U38" s="1196"/>
      <c r="V38" s="1196"/>
      <c r="W38" s="1196"/>
      <c r="X38" s="61"/>
      <c r="Y38" s="62"/>
      <c r="Z38" s="555"/>
      <c r="AA38" s="1181">
        <f>P38*N38</f>
        <v>0</v>
      </c>
      <c r="AB38" s="1181"/>
      <c r="AC38" s="197"/>
      <c r="AD38" s="1177">
        <v>1.24</v>
      </c>
      <c r="AE38" s="1178"/>
      <c r="AF38" s="551">
        <v>1</v>
      </c>
      <c r="AG38" s="552">
        <f>AF38*N38*P38</f>
        <v>0</v>
      </c>
      <c r="AH38" s="1152">
        <f>AD38*AG38</f>
        <v>0</v>
      </c>
      <c r="AI38" s="1153"/>
      <c r="AJ38" s="1179"/>
      <c r="AK38" s="1180"/>
      <c r="AL38" s="551"/>
      <c r="AM38" s="552">
        <f>N38*P38*AL38</f>
        <v>0</v>
      </c>
      <c r="AN38" s="1152">
        <f>AJ38*AM38</f>
        <v>0</v>
      </c>
      <c r="AO38" s="1153"/>
      <c r="AP38" s="1179"/>
      <c r="AQ38" s="1180"/>
      <c r="AR38" s="553"/>
      <c r="AS38" s="554">
        <f>N38*P38*AR38</f>
        <v>0</v>
      </c>
      <c r="AT38" s="1152">
        <f>AP38*AS38</f>
        <v>0</v>
      </c>
      <c r="AU38" s="1153"/>
      <c r="AV38" s="555"/>
    </row>
    <row r="39" spans="1:48" s="78" customFormat="1" ht="12.95" customHeight="1">
      <c r="A39" s="58"/>
      <c r="B39" s="140"/>
      <c r="D39" s="147"/>
      <c r="E39" s="147"/>
      <c r="F39" s="147"/>
      <c r="G39" s="147"/>
      <c r="H39" s="147"/>
      <c r="I39" s="147"/>
      <c r="J39" s="147"/>
      <c r="K39" s="150"/>
      <c r="L39" s="151"/>
      <c r="M39" s="151"/>
      <c r="N39" s="148"/>
      <c r="O39" s="148"/>
      <c r="P39" s="149"/>
      <c r="Q39" s="149"/>
      <c r="R39" s="149"/>
      <c r="S39" s="149"/>
      <c r="T39" s="152"/>
      <c r="U39" s="152"/>
      <c r="V39" s="152"/>
      <c r="W39" s="153"/>
      <c r="X39" s="61"/>
      <c r="Y39" s="154">
        <f>SUM(T38:W38)</f>
        <v>0</v>
      </c>
      <c r="Z39" s="555"/>
      <c r="AA39" s="545"/>
      <c r="AB39" s="545"/>
      <c r="AC39" s="556"/>
      <c r="AD39" s="1172"/>
      <c r="AE39" s="1173"/>
      <c r="AF39" s="1174"/>
      <c r="AG39" s="546">
        <f>SUM(AG38:AG38)</f>
        <v>0</v>
      </c>
      <c r="AH39" s="1170">
        <f>SUM(AH38:AI38)</f>
        <v>0</v>
      </c>
      <c r="AI39" s="1171"/>
      <c r="AJ39" s="1175"/>
      <c r="AK39" s="1176"/>
      <c r="AL39" s="1174"/>
      <c r="AM39" s="546">
        <f>SUM(AM38:AM38)</f>
        <v>0</v>
      </c>
      <c r="AN39" s="1170">
        <f>SUM(AN38:AO38)</f>
        <v>0</v>
      </c>
      <c r="AO39" s="1171"/>
      <c r="AP39" s="1175"/>
      <c r="AQ39" s="1176"/>
      <c r="AR39" s="1174"/>
      <c r="AS39" s="546">
        <f>SUM(AS38:AS38)</f>
        <v>0</v>
      </c>
      <c r="AT39" s="1170">
        <f>SUM(AT38:AU38)</f>
        <v>0</v>
      </c>
      <c r="AU39" s="1171"/>
      <c r="AV39" s="555"/>
    </row>
    <row r="40" spans="1:48" s="78" customFormat="1" ht="12.95" customHeight="1">
      <c r="A40" s="58"/>
      <c r="B40" s="59"/>
      <c r="G40" s="77"/>
      <c r="H40" s="155"/>
      <c r="I40" s="155"/>
      <c r="J40" s="155"/>
      <c r="K40" s="156"/>
      <c r="M40" s="1202"/>
      <c r="N40" s="1203"/>
      <c r="O40" s="1203"/>
      <c r="P40" s="1204"/>
      <c r="Q40" s="1205" t="s">
        <v>46</v>
      </c>
      <c r="R40" s="1206"/>
      <c r="S40" s="1207"/>
      <c r="T40" s="1186" t="s">
        <v>47</v>
      </c>
      <c r="U40" s="1187"/>
      <c r="V40" s="1187"/>
      <c r="W40" s="1187"/>
      <c r="X40" s="1187"/>
      <c r="Y40" s="157"/>
      <c r="Z40" s="555"/>
    </row>
    <row r="41" spans="1:48" s="78" customFormat="1" ht="12.95" customHeight="1">
      <c r="A41" s="58"/>
      <c r="B41" s="158"/>
      <c r="G41" s="77"/>
      <c r="H41" s="155"/>
      <c r="I41" s="155"/>
      <c r="J41" s="155"/>
      <c r="K41" s="156"/>
      <c r="M41" s="1167" t="s">
        <v>502</v>
      </c>
      <c r="N41" s="1168"/>
      <c r="O41" s="1168"/>
      <c r="P41" s="1169"/>
      <c r="Q41" s="1162">
        <f>AG39</f>
        <v>0</v>
      </c>
      <c r="R41" s="1163"/>
      <c r="S41" s="1164"/>
      <c r="T41" s="1165">
        <f>AH39</f>
        <v>0</v>
      </c>
      <c r="U41" s="1166"/>
      <c r="V41" s="1166"/>
      <c r="W41" s="1166"/>
      <c r="X41" s="1166"/>
      <c r="Y41" s="157"/>
      <c r="Z41" s="555"/>
    </row>
    <row r="42" spans="1:48" s="78" customFormat="1" ht="12.95" customHeight="1">
      <c r="A42" s="58"/>
      <c r="B42" s="59"/>
      <c r="G42" s="77"/>
      <c r="H42" s="155"/>
      <c r="I42" s="155"/>
      <c r="J42" s="155"/>
      <c r="K42" s="156"/>
      <c r="M42" s="1230" t="s">
        <v>48</v>
      </c>
      <c r="N42" s="1231"/>
      <c r="O42" s="1231"/>
      <c r="P42" s="1232"/>
      <c r="Q42" s="1233">
        <f>AM39</f>
        <v>0</v>
      </c>
      <c r="R42" s="1234"/>
      <c r="S42" s="1235"/>
      <c r="T42" s="1134">
        <f>AN39</f>
        <v>0</v>
      </c>
      <c r="U42" s="1135"/>
      <c r="V42" s="1135"/>
      <c r="W42" s="1135"/>
      <c r="X42" s="1135"/>
      <c r="Y42" s="157"/>
      <c r="Z42" s="555"/>
    </row>
    <row r="43" spans="1:48" s="78" customFormat="1" ht="12.95" customHeight="1">
      <c r="A43" s="58"/>
      <c r="B43" s="59"/>
      <c r="G43" s="77"/>
      <c r="H43" s="155"/>
      <c r="I43" s="155"/>
      <c r="J43" s="155"/>
      <c r="K43" s="156"/>
      <c r="M43" s="1136" t="s">
        <v>49</v>
      </c>
      <c r="N43" s="1137"/>
      <c r="O43" s="1137"/>
      <c r="P43" s="1138"/>
      <c r="Q43" s="1139">
        <f>AS39</f>
        <v>0</v>
      </c>
      <c r="R43" s="1140"/>
      <c r="S43" s="1141"/>
      <c r="T43" s="1142">
        <f>AT39</f>
        <v>0</v>
      </c>
      <c r="U43" s="1143"/>
      <c r="V43" s="1143"/>
      <c r="W43" s="1143"/>
      <c r="X43" s="1143"/>
      <c r="Y43" s="157"/>
      <c r="Z43" s="555"/>
    </row>
    <row r="44" spans="1:48" s="78" customFormat="1" ht="12.95" customHeight="1">
      <c r="A44" s="58"/>
      <c r="B44" s="59"/>
      <c r="G44" s="77"/>
      <c r="H44" s="155"/>
      <c r="I44" s="155"/>
      <c r="J44" s="155"/>
      <c r="K44" s="156"/>
      <c r="L44" s="197"/>
      <c r="M44" s="1144" t="s">
        <v>50</v>
      </c>
      <c r="N44" s="1145"/>
      <c r="O44" s="1145"/>
      <c r="P44" s="1146"/>
      <c r="Q44" s="1147">
        <f>SUM(Q41:S43)</f>
        <v>0</v>
      </c>
      <c r="R44" s="1148"/>
      <c r="S44" s="1149"/>
      <c r="T44" s="1150">
        <f>SUM(T41:X43)</f>
        <v>0</v>
      </c>
      <c r="U44" s="1151"/>
      <c r="V44" s="1151"/>
      <c r="W44" s="1151"/>
      <c r="X44" s="1151"/>
      <c r="Y44" s="157"/>
      <c r="Z44" s="555"/>
      <c r="AA44" s="547" t="str">
        <f>IF(T44=Y39, "O.K!", "총길이와 제작길이당 합계가 불일치합니다! 다시 검토하십시오!")</f>
        <v>O.K!</v>
      </c>
    </row>
    <row r="45" spans="1:48" s="78" customFormat="1" ht="12.95" customHeight="1">
      <c r="A45" s="58"/>
      <c r="B45" s="59"/>
      <c r="G45" s="690"/>
      <c r="H45" s="155"/>
      <c r="I45" s="155"/>
      <c r="J45" s="155"/>
      <c r="K45" s="156"/>
      <c r="M45" s="149"/>
      <c r="N45" s="153"/>
      <c r="O45" s="153"/>
      <c r="P45" s="153"/>
      <c r="Q45" s="159"/>
      <c r="R45" s="159"/>
      <c r="S45" s="159"/>
      <c r="T45" s="160"/>
      <c r="U45" s="160"/>
      <c r="V45" s="160"/>
      <c r="W45" s="160"/>
      <c r="X45" s="160"/>
      <c r="Y45" s="157"/>
      <c r="Z45" s="555"/>
      <c r="AA45" s="547"/>
    </row>
    <row r="46" spans="1:48" s="78" customFormat="1" ht="12.95" customHeight="1" thickBot="1">
      <c r="A46" s="58"/>
      <c r="B46" s="59"/>
      <c r="D46" s="149"/>
      <c r="E46" s="153"/>
      <c r="F46" s="153"/>
      <c r="G46" s="153"/>
      <c r="H46" s="161"/>
      <c r="I46" s="161"/>
      <c r="J46" s="161"/>
      <c r="K46" s="161"/>
      <c r="L46" s="162"/>
      <c r="M46" s="162"/>
      <c r="N46" s="162"/>
      <c r="O46" s="162"/>
      <c r="P46" s="162"/>
      <c r="Q46" s="159"/>
      <c r="R46" s="163"/>
      <c r="S46" s="163"/>
      <c r="T46" s="164"/>
      <c r="U46" s="165"/>
      <c r="V46" s="165"/>
      <c r="W46" s="166" t="s">
        <v>188</v>
      </c>
      <c r="X46" s="164" t="s">
        <v>29</v>
      </c>
      <c r="Y46" s="167">
        <f>Q21</f>
        <v>0</v>
      </c>
      <c r="Z46" s="555"/>
      <c r="AA46" s="547"/>
      <c r="AD46" s="159"/>
      <c r="AE46" s="162"/>
      <c r="AF46" s="162"/>
      <c r="AG46" s="162"/>
      <c r="AH46" s="162"/>
      <c r="AI46" s="162"/>
    </row>
    <row r="47" spans="1:48" s="78" customFormat="1" ht="12.95" customHeight="1" thickTop="1" thickBot="1">
      <c r="A47" s="58"/>
      <c r="B47" s="59"/>
      <c r="D47" s="149"/>
      <c r="E47" s="153"/>
      <c r="F47" s="153"/>
      <c r="G47" s="153"/>
      <c r="H47" s="161"/>
      <c r="I47" s="161"/>
      <c r="J47" s="161"/>
      <c r="K47" s="161"/>
      <c r="L47" s="162"/>
      <c r="M47" s="162"/>
      <c r="N47" s="162"/>
      <c r="O47" s="162"/>
      <c r="P47" s="162"/>
      <c r="Q47" s="159"/>
      <c r="R47" s="163"/>
      <c r="S47" s="163"/>
      <c r="T47" s="164"/>
      <c r="U47" s="165"/>
      <c r="V47" s="165"/>
      <c r="W47" s="166" t="s">
        <v>189</v>
      </c>
      <c r="X47" s="164" t="s">
        <v>29</v>
      </c>
      <c r="Y47" s="168">
        <f>T21</f>
        <v>0</v>
      </c>
      <c r="Z47" s="555"/>
      <c r="AA47" s="547"/>
      <c r="AD47" s="159"/>
      <c r="AE47" s="162"/>
      <c r="AF47" s="162"/>
      <c r="AG47" s="162"/>
      <c r="AH47" s="162"/>
      <c r="AI47" s="162"/>
    </row>
    <row r="48" spans="1:48" s="78" customFormat="1" ht="12.95" customHeight="1" thickTop="1" thickBot="1">
      <c r="A48" s="58"/>
      <c r="B48" s="59"/>
      <c r="D48" s="149"/>
      <c r="E48" s="153"/>
      <c r="F48" s="153"/>
      <c r="G48" s="153"/>
      <c r="H48" s="161"/>
      <c r="I48" s="161"/>
      <c r="J48" s="161"/>
      <c r="K48" s="161"/>
      <c r="L48" s="162"/>
      <c r="M48" s="162"/>
      <c r="N48" s="162"/>
      <c r="O48" s="162"/>
      <c r="P48" s="162"/>
      <c r="Q48" s="159"/>
      <c r="R48" s="163"/>
      <c r="S48" s="163"/>
      <c r="T48" s="164"/>
      <c r="U48" s="165"/>
      <c r="V48" s="165"/>
      <c r="W48" s="166" t="s">
        <v>190</v>
      </c>
      <c r="X48" s="164" t="s">
        <v>29</v>
      </c>
      <c r="Y48" s="167">
        <f>Q32+Q44</f>
        <v>0</v>
      </c>
      <c r="Z48" s="555"/>
      <c r="AA48" s="547"/>
      <c r="AD48" s="159"/>
      <c r="AE48" s="162"/>
      <c r="AF48" s="162"/>
      <c r="AG48" s="162"/>
      <c r="AH48" s="162"/>
      <c r="AI48" s="162"/>
    </row>
    <row r="49" spans="1:45" s="78" customFormat="1" ht="12.95" customHeight="1" thickTop="1" thickBot="1">
      <c r="A49" s="58"/>
      <c r="B49" s="59"/>
      <c r="D49" s="149"/>
      <c r="E49" s="153"/>
      <c r="F49" s="153"/>
      <c r="G49" s="153"/>
      <c r="H49" s="161"/>
      <c r="I49" s="161"/>
      <c r="J49" s="161"/>
      <c r="K49" s="161"/>
      <c r="L49" s="162"/>
      <c r="M49" s="162"/>
      <c r="N49" s="162"/>
      <c r="O49" s="162"/>
      <c r="P49" s="162"/>
      <c r="Q49" s="159"/>
      <c r="R49" s="163"/>
      <c r="S49" s="163"/>
      <c r="T49" s="164"/>
      <c r="U49" s="165"/>
      <c r="V49" s="165"/>
      <c r="W49" s="166" t="s">
        <v>191</v>
      </c>
      <c r="X49" s="164" t="s">
        <v>29</v>
      </c>
      <c r="Y49" s="168">
        <f>T32+T44</f>
        <v>0</v>
      </c>
      <c r="Z49" s="555"/>
      <c r="AA49" s="547"/>
      <c r="AD49" s="159"/>
      <c r="AE49" s="162"/>
      <c r="AF49" s="162"/>
      <c r="AG49" s="162"/>
      <c r="AH49" s="162"/>
      <c r="AI49" s="162"/>
    </row>
    <row r="50" spans="1:45" s="78" customFormat="1" ht="12.95" customHeight="1" thickTop="1">
      <c r="A50" s="169"/>
      <c r="B50" s="170"/>
      <c r="C50" s="135"/>
      <c r="D50" s="171"/>
      <c r="E50" s="172"/>
      <c r="F50" s="172"/>
      <c r="G50" s="172"/>
      <c r="H50" s="173"/>
      <c r="I50" s="173"/>
      <c r="J50" s="173"/>
      <c r="K50" s="173"/>
      <c r="L50" s="174"/>
      <c r="M50" s="174"/>
      <c r="N50" s="174"/>
      <c r="O50" s="174"/>
      <c r="P50" s="174"/>
      <c r="Q50" s="175"/>
      <c r="R50" s="175"/>
      <c r="S50" s="175"/>
      <c r="T50" s="176"/>
      <c r="U50" s="176"/>
      <c r="V50" s="176"/>
      <c r="W50" s="176"/>
      <c r="X50" s="176"/>
      <c r="Y50" s="177"/>
      <c r="Z50" s="555"/>
      <c r="AA50" s="547"/>
      <c r="AD50" s="159"/>
      <c r="AE50" s="162"/>
      <c r="AF50" s="162"/>
      <c r="AG50" s="162"/>
      <c r="AH50" s="162"/>
      <c r="AI50" s="162"/>
    </row>
    <row r="51" spans="1:45" s="78" customFormat="1" ht="12.95" customHeight="1">
      <c r="A51" s="58"/>
      <c r="B51" s="59"/>
      <c r="G51" s="77"/>
      <c r="H51" s="155"/>
      <c r="I51" s="155"/>
      <c r="J51" s="155"/>
      <c r="K51" s="156"/>
      <c r="S51" s="178"/>
      <c r="V51" s="199"/>
      <c r="W51" s="179"/>
      <c r="X51" s="77"/>
      <c r="Y51" s="508"/>
      <c r="Z51" s="555"/>
    </row>
    <row r="52" spans="1:45" s="78" customFormat="1" ht="12.95" customHeight="1">
      <c r="A52" s="24" t="s">
        <v>22</v>
      </c>
      <c r="B52" s="181" t="s">
        <v>17</v>
      </c>
      <c r="C52" s="182" t="s">
        <v>38</v>
      </c>
      <c r="D52" s="182" t="s">
        <v>179</v>
      </c>
      <c r="Y52" s="62"/>
      <c r="Z52" s="555"/>
      <c r="AD52" s="77"/>
      <c r="AE52" s="557"/>
      <c r="AF52" s="557"/>
      <c r="AG52" s="77"/>
      <c r="AH52" s="558"/>
      <c r="AI52" s="558"/>
      <c r="AJ52" s="77"/>
      <c r="AK52" s="559"/>
      <c r="AL52" s="559"/>
      <c r="AM52" s="559"/>
      <c r="AP52" s="77"/>
      <c r="AQ52" s="559"/>
      <c r="AR52" s="559"/>
      <c r="AS52" s="559"/>
    </row>
    <row r="53" spans="1:45" s="78" customFormat="1" ht="12.95" customHeight="1">
      <c r="A53" s="124"/>
      <c r="B53" s="183"/>
      <c r="D53" s="184"/>
      <c r="F53" s="77"/>
      <c r="L53" s="1125"/>
      <c r="M53" s="1125"/>
      <c r="N53" s="530"/>
      <c r="O53" s="1041"/>
      <c r="P53" s="1041"/>
      <c r="Q53" s="530"/>
      <c r="R53" s="1042"/>
      <c r="S53" s="1042"/>
      <c r="T53" s="1042"/>
      <c r="Y53" s="62"/>
      <c r="Z53" s="555"/>
      <c r="AA53" s="126"/>
      <c r="AC53" s="560"/>
      <c r="AD53" s="77"/>
      <c r="AE53" s="557"/>
      <c r="AP53" s="77"/>
      <c r="AQ53" s="559"/>
      <c r="AR53" s="559"/>
      <c r="AS53" s="559"/>
    </row>
    <row r="54" spans="1:45" s="78" customFormat="1" ht="12.95" customHeight="1">
      <c r="A54" s="124"/>
      <c r="B54" s="183"/>
      <c r="D54" s="77" t="s">
        <v>30</v>
      </c>
      <c r="E54" s="1240" t="s">
        <v>506</v>
      </c>
      <c r="F54" s="1240"/>
      <c r="G54" s="1240"/>
      <c r="H54" s="1240"/>
      <c r="I54" s="1240"/>
      <c r="J54" s="561" t="s">
        <v>29</v>
      </c>
      <c r="K54" s="1240" t="s">
        <v>162</v>
      </c>
      <c r="L54" s="1240"/>
      <c r="M54" s="1240"/>
      <c r="N54" s="1125">
        <v>0</v>
      </c>
      <c r="O54" s="1125"/>
      <c r="P54" s="1125"/>
      <c r="Q54" s="530" t="s">
        <v>69</v>
      </c>
      <c r="R54" s="1041">
        <v>1</v>
      </c>
      <c r="S54" s="1041"/>
      <c r="T54" s="530" t="s">
        <v>68</v>
      </c>
      <c r="U54" s="1042">
        <f>N54*R54</f>
        <v>0</v>
      </c>
      <c r="V54" s="1042"/>
      <c r="W54" s="1042"/>
      <c r="Y54" s="62"/>
      <c r="Z54" s="555"/>
      <c r="AA54" s="126"/>
      <c r="AP54" s="77"/>
      <c r="AQ54" s="559"/>
      <c r="AR54" s="559"/>
      <c r="AS54" s="559"/>
    </row>
    <row r="55" spans="1:45" s="78" customFormat="1" ht="12.95" customHeight="1">
      <c r="A55" s="124"/>
      <c r="B55" s="183"/>
      <c r="D55" s="184"/>
      <c r="E55" s="142"/>
      <c r="F55" s="77"/>
      <c r="K55" s="1240" t="s">
        <v>273</v>
      </c>
      <c r="L55" s="1240"/>
      <c r="M55" s="1240"/>
      <c r="N55" s="1125">
        <v>0</v>
      </c>
      <c r="O55" s="1125"/>
      <c r="P55" s="1125"/>
      <c r="Q55" s="530" t="s">
        <v>69</v>
      </c>
      <c r="R55" s="1041">
        <v>1</v>
      </c>
      <c r="S55" s="1041"/>
      <c r="T55" s="530" t="s">
        <v>68</v>
      </c>
      <c r="U55" s="1042">
        <f>N55*R55</f>
        <v>0</v>
      </c>
      <c r="V55" s="1042"/>
      <c r="W55" s="1042"/>
      <c r="Y55" s="62"/>
      <c r="Z55" s="555"/>
      <c r="AA55" s="126"/>
      <c r="AC55" s="560"/>
      <c r="AD55" s="77"/>
      <c r="AE55" s="557"/>
      <c r="AP55" s="77"/>
      <c r="AQ55" s="559"/>
      <c r="AR55" s="559"/>
      <c r="AS55" s="559"/>
    </row>
    <row r="56" spans="1:45" s="78" customFormat="1" ht="12.95" customHeight="1">
      <c r="A56" s="124"/>
      <c r="B56" s="183"/>
      <c r="D56" s="184"/>
      <c r="E56" s="142"/>
      <c r="Y56" s="62"/>
      <c r="Z56" s="555"/>
      <c r="AA56" s="126"/>
      <c r="AC56" s="560"/>
      <c r="AD56" s="77"/>
      <c r="AE56" s="557"/>
      <c r="AP56" s="77"/>
      <c r="AQ56" s="559"/>
      <c r="AR56" s="559"/>
      <c r="AS56" s="559"/>
    </row>
    <row r="57" spans="1:45" s="78" customFormat="1" ht="12.95" customHeight="1" thickBot="1">
      <c r="A57" s="124"/>
      <c r="B57" s="185"/>
      <c r="R57" s="186"/>
      <c r="S57" s="186"/>
      <c r="T57" s="187"/>
      <c r="U57" s="187"/>
      <c r="V57" s="187"/>
      <c r="W57" s="188" t="s">
        <v>192</v>
      </c>
      <c r="X57" s="189" t="s">
        <v>29</v>
      </c>
      <c r="Y57" s="190">
        <f>U54+U55</f>
        <v>0</v>
      </c>
      <c r="Z57" s="555"/>
      <c r="AD57" s="77"/>
      <c r="AE57" s="557"/>
      <c r="AP57" s="77"/>
      <c r="AQ57" s="559"/>
      <c r="AR57" s="559"/>
      <c r="AS57" s="559"/>
    </row>
    <row r="58" spans="1:45" s="78" customFormat="1" ht="12.95" customHeight="1" thickTop="1" thickBot="1">
      <c r="A58" s="124"/>
      <c r="B58" s="185"/>
      <c r="R58" s="186"/>
      <c r="S58" s="186"/>
      <c r="T58" s="187"/>
      <c r="U58" s="187"/>
      <c r="V58" s="187"/>
      <c r="W58" s="188" t="s">
        <v>193</v>
      </c>
      <c r="X58" s="189" t="s">
        <v>29</v>
      </c>
      <c r="Y58" s="190"/>
      <c r="Z58" s="555"/>
      <c r="AD58" s="77"/>
      <c r="AE58" s="557"/>
      <c r="AF58" s="557"/>
      <c r="AG58" s="77"/>
      <c r="AH58" s="558"/>
      <c r="AI58" s="558"/>
      <c r="AJ58" s="77"/>
      <c r="AK58" s="559"/>
      <c r="AL58" s="559"/>
      <c r="AM58" s="559"/>
      <c r="AP58" s="77"/>
      <c r="AQ58" s="559"/>
      <c r="AR58" s="559"/>
      <c r="AS58" s="559"/>
    </row>
    <row r="59" spans="1:45" s="78" customFormat="1" ht="12.95" customHeight="1" thickTop="1">
      <c r="A59" s="169"/>
      <c r="B59" s="170"/>
      <c r="C59" s="135"/>
      <c r="D59" s="135"/>
      <c r="E59" s="135"/>
      <c r="F59" s="135"/>
      <c r="G59" s="136"/>
      <c r="H59" s="191"/>
      <c r="I59" s="191"/>
      <c r="J59" s="191"/>
      <c r="K59" s="192"/>
      <c r="L59" s="135"/>
      <c r="M59" s="135"/>
      <c r="N59" s="135"/>
      <c r="O59" s="135"/>
      <c r="P59" s="135"/>
      <c r="Q59" s="135"/>
      <c r="R59" s="135"/>
      <c r="S59" s="180"/>
      <c r="T59" s="135"/>
      <c r="U59" s="135"/>
      <c r="V59" s="193"/>
      <c r="W59" s="194"/>
      <c r="X59" s="136"/>
      <c r="Y59" s="195"/>
      <c r="Z59" s="555"/>
    </row>
    <row r="60" spans="1:45" s="78" customFormat="1" ht="12.95" customHeight="1">
      <c r="A60" s="58"/>
      <c r="B60" s="59"/>
      <c r="G60" s="77"/>
      <c r="H60" s="155"/>
      <c r="I60" s="155"/>
      <c r="J60" s="155"/>
      <c r="K60" s="156"/>
      <c r="S60" s="178"/>
      <c r="V60" s="199"/>
      <c r="W60" s="179"/>
      <c r="X60" s="77"/>
      <c r="Y60" s="508"/>
      <c r="Z60" s="555"/>
    </row>
    <row r="61" spans="1:45" s="78" customFormat="1" ht="12.95" customHeight="1">
      <c r="A61" s="24" t="s">
        <v>25</v>
      </c>
      <c r="B61" s="181" t="s">
        <v>18</v>
      </c>
      <c r="C61" s="182" t="s">
        <v>38</v>
      </c>
      <c r="D61" s="182" t="s">
        <v>179</v>
      </c>
      <c r="Y61" s="62"/>
      <c r="Z61" s="555"/>
      <c r="AD61" s="77"/>
      <c r="AE61" s="557"/>
      <c r="AF61" s="557"/>
      <c r="AG61" s="77"/>
      <c r="AH61" s="558"/>
      <c r="AI61" s="558"/>
      <c r="AJ61" s="77"/>
      <c r="AK61" s="559"/>
      <c r="AL61" s="559"/>
      <c r="AM61" s="559"/>
      <c r="AP61" s="77"/>
      <c r="AQ61" s="559"/>
      <c r="AR61" s="559"/>
      <c r="AS61" s="559"/>
    </row>
    <row r="62" spans="1:45" s="78" customFormat="1" ht="12.95" customHeight="1">
      <c r="A62" s="124"/>
      <c r="B62" s="183"/>
      <c r="D62" s="184"/>
      <c r="F62" s="77"/>
      <c r="L62" s="1125"/>
      <c r="M62" s="1125"/>
      <c r="N62" s="530"/>
      <c r="O62" s="1041"/>
      <c r="P62" s="1041"/>
      <c r="Q62" s="530"/>
      <c r="R62" s="1042"/>
      <c r="S62" s="1042"/>
      <c r="T62" s="1042"/>
      <c r="Y62" s="62"/>
      <c r="Z62" s="555"/>
      <c r="AA62" s="126"/>
      <c r="AC62" s="560"/>
      <c r="AD62" s="77"/>
      <c r="AE62" s="557"/>
      <c r="AP62" s="77"/>
      <c r="AQ62" s="559"/>
      <c r="AR62" s="559"/>
      <c r="AS62" s="559"/>
    </row>
    <row r="63" spans="1:45" s="78" customFormat="1" ht="12.95" customHeight="1">
      <c r="A63" s="124"/>
      <c r="B63" s="183"/>
      <c r="D63" s="77" t="s">
        <v>30</v>
      </c>
      <c r="E63" s="1240" t="s">
        <v>506</v>
      </c>
      <c r="F63" s="1240"/>
      <c r="G63" s="1240"/>
      <c r="H63" s="1240"/>
      <c r="I63" s="1240"/>
      <c r="J63" s="78" t="s">
        <v>29</v>
      </c>
      <c r="K63" s="1240" t="s">
        <v>162</v>
      </c>
      <c r="L63" s="1240"/>
      <c r="M63" s="1240"/>
      <c r="N63" s="1125">
        <v>0</v>
      </c>
      <c r="O63" s="1125"/>
      <c r="P63" s="1125"/>
      <c r="Q63" s="530" t="s">
        <v>69</v>
      </c>
      <c r="R63" s="1041">
        <v>1</v>
      </c>
      <c r="S63" s="1041"/>
      <c r="T63" s="530" t="s">
        <v>68</v>
      </c>
      <c r="U63" s="1042">
        <f>N63*R63</f>
        <v>0</v>
      </c>
      <c r="V63" s="1042"/>
      <c r="W63" s="1042"/>
      <c r="Y63" s="62"/>
      <c r="Z63" s="555"/>
      <c r="AA63" s="126"/>
      <c r="AQ63" s="559"/>
      <c r="AR63" s="559"/>
      <c r="AS63" s="559"/>
    </row>
    <row r="64" spans="1:45" s="78" customFormat="1" ht="12.95" customHeight="1">
      <c r="A64" s="124"/>
      <c r="B64" s="183"/>
      <c r="D64" s="184"/>
      <c r="E64" s="142"/>
      <c r="F64" s="77"/>
      <c r="K64" s="1240" t="s">
        <v>273</v>
      </c>
      <c r="L64" s="1240"/>
      <c r="M64" s="1240"/>
      <c r="N64" s="1125">
        <v>0</v>
      </c>
      <c r="O64" s="1125"/>
      <c r="P64" s="1125"/>
      <c r="Q64" s="530" t="s">
        <v>69</v>
      </c>
      <c r="R64" s="1041">
        <v>1</v>
      </c>
      <c r="S64" s="1041"/>
      <c r="T64" s="530" t="s">
        <v>68</v>
      </c>
      <c r="U64" s="1042">
        <f>N64*R64</f>
        <v>0</v>
      </c>
      <c r="V64" s="1042"/>
      <c r="W64" s="1042"/>
      <c r="Y64" s="62"/>
      <c r="Z64" s="555"/>
      <c r="AA64" s="126"/>
      <c r="AC64" s="560"/>
      <c r="AD64" s="77"/>
      <c r="AE64" s="557"/>
      <c r="AQ64" s="559"/>
      <c r="AR64" s="559"/>
      <c r="AS64" s="559"/>
    </row>
    <row r="65" spans="1:45" s="78" customFormat="1" ht="12.95" customHeight="1">
      <c r="A65" s="124"/>
      <c r="B65" s="183"/>
      <c r="D65" s="184"/>
      <c r="E65" s="142"/>
      <c r="Y65" s="62"/>
      <c r="Z65" s="555"/>
      <c r="AA65" s="126"/>
      <c r="AC65" s="560"/>
      <c r="AD65" s="77"/>
      <c r="AE65" s="557"/>
      <c r="AP65" s="77"/>
      <c r="AQ65" s="559"/>
      <c r="AR65" s="559"/>
      <c r="AS65" s="559"/>
    </row>
    <row r="66" spans="1:45" s="78" customFormat="1" ht="12.95" customHeight="1" thickBot="1">
      <c r="A66" s="124"/>
      <c r="B66" s="185"/>
      <c r="R66" s="186"/>
      <c r="S66" s="186"/>
      <c r="T66" s="187"/>
      <c r="U66" s="187"/>
      <c r="V66" s="187"/>
      <c r="W66" s="188" t="s">
        <v>192</v>
      </c>
      <c r="X66" s="189" t="s">
        <v>29</v>
      </c>
      <c r="Y66" s="190">
        <f>U63+U64</f>
        <v>0</v>
      </c>
      <c r="Z66" s="555"/>
      <c r="AD66" s="77"/>
      <c r="AE66" s="557"/>
      <c r="AP66" s="77"/>
      <c r="AQ66" s="559"/>
      <c r="AR66" s="559"/>
      <c r="AS66" s="559"/>
    </row>
    <row r="67" spans="1:45" s="78" customFormat="1" ht="12.95" customHeight="1" thickTop="1" thickBot="1">
      <c r="A67" s="124"/>
      <c r="B67" s="185"/>
      <c r="R67" s="186"/>
      <c r="S67" s="186"/>
      <c r="T67" s="187"/>
      <c r="U67" s="187"/>
      <c r="V67" s="187"/>
      <c r="W67" s="188" t="s">
        <v>193</v>
      </c>
      <c r="X67" s="189" t="s">
        <v>29</v>
      </c>
      <c r="Y67" s="190"/>
      <c r="Z67" s="555"/>
      <c r="AD67" s="77"/>
      <c r="AE67" s="557"/>
      <c r="AF67" s="557"/>
      <c r="AG67" s="77"/>
      <c r="AH67" s="558"/>
      <c r="AI67" s="558"/>
      <c r="AJ67" s="77"/>
      <c r="AK67" s="559"/>
      <c r="AL67" s="559"/>
      <c r="AM67" s="559"/>
      <c r="AP67" s="77"/>
      <c r="AQ67" s="559"/>
      <c r="AR67" s="559"/>
      <c r="AS67" s="559"/>
    </row>
    <row r="68" spans="1:45" s="78" customFormat="1" ht="12.95" customHeight="1" thickTop="1">
      <c r="A68" s="169"/>
      <c r="B68" s="170"/>
      <c r="C68" s="135"/>
      <c r="D68" s="135"/>
      <c r="E68" s="135"/>
      <c r="F68" s="135"/>
      <c r="G68" s="136"/>
      <c r="H68" s="191"/>
      <c r="I68" s="191"/>
      <c r="J68" s="191"/>
      <c r="K68" s="192"/>
      <c r="L68" s="135"/>
      <c r="M68" s="135"/>
      <c r="N68" s="135"/>
      <c r="O68" s="135"/>
      <c r="P68" s="135"/>
      <c r="Q68" s="135"/>
      <c r="R68" s="135"/>
      <c r="S68" s="180"/>
      <c r="T68" s="135"/>
      <c r="U68" s="135"/>
      <c r="V68" s="193"/>
      <c r="W68" s="194"/>
      <c r="X68" s="136"/>
      <c r="Y68" s="195"/>
      <c r="Z68" s="555"/>
    </row>
    <row r="69" spans="1:45" s="78" customFormat="1" ht="12.95" customHeight="1">
      <c r="A69" s="124"/>
      <c r="B69" s="197"/>
      <c r="W69" s="179"/>
      <c r="X69" s="77"/>
      <c r="Y69" s="198"/>
      <c r="Z69" s="555"/>
      <c r="AC69" s="560"/>
      <c r="AD69" s="77"/>
      <c r="AE69" s="557"/>
      <c r="AF69" s="557"/>
      <c r="AG69" s="77"/>
      <c r="AH69" s="558"/>
      <c r="AI69" s="558"/>
      <c r="AJ69" s="77"/>
      <c r="AK69" s="559"/>
      <c r="AL69" s="559"/>
      <c r="AM69" s="559"/>
      <c r="AP69" s="77"/>
      <c r="AQ69" s="559"/>
      <c r="AR69" s="559"/>
      <c r="AS69" s="559"/>
    </row>
    <row r="70" spans="1:45" s="78" customFormat="1" ht="12.95" customHeight="1">
      <c r="A70" s="24" t="s">
        <v>53</v>
      </c>
      <c r="B70" s="181" t="s">
        <v>99</v>
      </c>
      <c r="C70" s="182" t="s">
        <v>38</v>
      </c>
      <c r="D70" s="182" t="s">
        <v>11</v>
      </c>
      <c r="W70" s="179"/>
      <c r="X70" s="77"/>
      <c r="Y70" s="198"/>
      <c r="Z70" s="555"/>
      <c r="AC70" s="560"/>
      <c r="AK70" s="559"/>
      <c r="AL70" s="559"/>
      <c r="AM70" s="559"/>
      <c r="AP70" s="77"/>
      <c r="AQ70" s="559"/>
      <c r="AR70" s="559"/>
      <c r="AS70" s="559"/>
    </row>
    <row r="71" spans="1:45" s="78" customFormat="1" ht="12.95" customHeight="1">
      <c r="A71" s="196"/>
      <c r="B71" s="181" t="s">
        <v>194</v>
      </c>
      <c r="C71" s="182"/>
      <c r="D71" s="182"/>
      <c r="W71" s="179"/>
      <c r="X71" s="77"/>
      <c r="Y71" s="198"/>
      <c r="Z71" s="555"/>
      <c r="AC71" s="560"/>
      <c r="AQ71" s="559"/>
      <c r="AR71" s="559"/>
      <c r="AS71" s="559"/>
    </row>
    <row r="72" spans="1:45" s="78" customFormat="1" ht="12.95" customHeight="1">
      <c r="A72" s="196"/>
      <c r="B72" s="181"/>
      <c r="D72" s="77" t="s">
        <v>30</v>
      </c>
      <c r="E72" s="78" t="s">
        <v>195</v>
      </c>
      <c r="H72" s="79" t="s">
        <v>29</v>
      </c>
      <c r="J72" s="1236">
        <v>94</v>
      </c>
      <c r="K72" s="1236"/>
      <c r="L72" s="1236"/>
      <c r="M72" s="1236"/>
      <c r="N72" s="78" t="s">
        <v>35</v>
      </c>
      <c r="Q72" s="77"/>
      <c r="V72" s="61"/>
      <c r="W72" s="61"/>
      <c r="X72" s="61"/>
      <c r="Y72" s="62"/>
      <c r="Z72" s="555"/>
    </row>
    <row r="73" spans="1:45" s="78" customFormat="1" ht="12.95" customHeight="1">
      <c r="A73" s="58"/>
      <c r="B73" s="59"/>
      <c r="D73" s="77" t="s">
        <v>30</v>
      </c>
      <c r="E73" s="78" t="s">
        <v>87</v>
      </c>
      <c r="I73" s="79" t="s">
        <v>68</v>
      </c>
      <c r="J73" s="1237">
        <f>Y47+Y49</f>
        <v>0</v>
      </c>
      <c r="K73" s="1237"/>
      <c r="L73" s="1237"/>
      <c r="M73" s="1237"/>
      <c r="N73" s="77" t="s">
        <v>69</v>
      </c>
      <c r="O73" s="1238">
        <f>J72/1000</f>
        <v>9.4E-2</v>
      </c>
      <c r="P73" s="1238"/>
      <c r="Q73" s="1238"/>
      <c r="R73" s="1238"/>
      <c r="S73" s="1238"/>
      <c r="V73" s="61"/>
      <c r="W73" s="61"/>
      <c r="X73" s="61"/>
      <c r="Y73" s="62"/>
      <c r="Z73" s="555"/>
    </row>
    <row r="74" spans="1:45" s="78" customFormat="1" ht="12.95" customHeight="1">
      <c r="A74" s="58"/>
      <c r="B74" s="59"/>
      <c r="I74" s="79" t="s">
        <v>68</v>
      </c>
      <c r="J74" s="1239">
        <f>J73*O73</f>
        <v>0</v>
      </c>
      <c r="K74" s="1239"/>
      <c r="L74" s="1239"/>
      <c r="M74" s="1239"/>
      <c r="N74" s="1239"/>
      <c r="R74" s="79"/>
      <c r="S74" s="90"/>
      <c r="T74" s="90"/>
      <c r="U74" s="90"/>
      <c r="V74" s="90"/>
      <c r="W74" s="91"/>
      <c r="X74" s="61"/>
      <c r="Y74" s="62"/>
      <c r="Z74" s="555"/>
    </row>
    <row r="75" spans="1:45" s="78" customFormat="1" ht="12.95" customHeight="1">
      <c r="A75" s="58"/>
      <c r="B75" s="59"/>
      <c r="V75" s="61"/>
      <c r="W75" s="199"/>
      <c r="X75" s="199"/>
      <c r="Y75" s="62"/>
      <c r="Z75" s="555"/>
    </row>
    <row r="76" spans="1:45" s="78" customFormat="1" ht="12.95" customHeight="1" thickBot="1">
      <c r="A76" s="58"/>
      <c r="B76" s="59"/>
      <c r="G76" s="77"/>
      <c r="H76" s="155"/>
      <c r="I76" s="155"/>
      <c r="J76" s="155"/>
      <c r="K76" s="156"/>
      <c r="R76" s="163"/>
      <c r="S76" s="200"/>
      <c r="T76" s="163"/>
      <c r="U76" s="163"/>
      <c r="V76" s="201"/>
      <c r="W76" s="166" t="s">
        <v>178</v>
      </c>
      <c r="X76" s="164" t="s">
        <v>29</v>
      </c>
      <c r="Y76" s="202">
        <f>J74</f>
        <v>0</v>
      </c>
      <c r="Z76" s="555"/>
    </row>
    <row r="77" spans="1:45" s="78" customFormat="1" ht="12.95" customHeight="1" thickTop="1">
      <c r="A77" s="169"/>
      <c r="B77" s="170"/>
      <c r="C77" s="135"/>
      <c r="D77" s="135"/>
      <c r="E77" s="135"/>
      <c r="F77" s="135"/>
      <c r="G77" s="136"/>
      <c r="H77" s="191"/>
      <c r="I77" s="191"/>
      <c r="J77" s="191"/>
      <c r="K77" s="192"/>
      <c r="L77" s="135"/>
      <c r="M77" s="135"/>
      <c r="N77" s="135"/>
      <c r="O77" s="135"/>
      <c r="P77" s="135"/>
      <c r="Q77" s="135"/>
      <c r="R77" s="135"/>
      <c r="S77" s="180"/>
      <c r="T77" s="135"/>
      <c r="U77" s="135"/>
      <c r="V77" s="193"/>
      <c r="W77" s="194"/>
      <c r="X77" s="136"/>
      <c r="Y77" s="177"/>
      <c r="Z77" s="555"/>
    </row>
    <row r="78" spans="1:45" s="78" customFormat="1" ht="12.95" customHeight="1">
      <c r="A78" s="836"/>
      <c r="B78" s="837"/>
      <c r="C78" s="838"/>
      <c r="D78" s="838"/>
      <c r="E78" s="838"/>
      <c r="F78" s="838"/>
      <c r="G78" s="839"/>
      <c r="H78" s="840"/>
      <c r="I78" s="840"/>
      <c r="J78" s="840"/>
      <c r="K78" s="841"/>
      <c r="L78" s="838"/>
      <c r="M78" s="838"/>
      <c r="N78" s="838"/>
      <c r="O78" s="838"/>
      <c r="P78" s="838"/>
      <c r="Q78" s="838"/>
      <c r="R78" s="838"/>
      <c r="S78" s="842"/>
      <c r="T78" s="838"/>
      <c r="U78" s="838"/>
      <c r="V78" s="843"/>
      <c r="W78" s="844"/>
      <c r="X78" s="839"/>
      <c r="Y78" s="845"/>
    </row>
    <row r="79" spans="1:45" s="78" customFormat="1" ht="12.95" customHeight="1">
      <c r="A79" s="58"/>
      <c r="B79" s="126"/>
      <c r="G79" s="77"/>
      <c r="H79" s="155"/>
      <c r="I79" s="155"/>
      <c r="J79" s="155"/>
      <c r="K79" s="156"/>
      <c r="S79" s="178"/>
      <c r="V79" s="199"/>
      <c r="W79" s="179"/>
      <c r="X79" s="77"/>
      <c r="Y79" s="511"/>
    </row>
    <row r="80" spans="1:45" s="78" customFormat="1" ht="12.95" customHeight="1">
      <c r="A80" s="203"/>
      <c r="V80" s="61"/>
      <c r="W80" s="61"/>
      <c r="X80" s="61"/>
      <c r="Y80" s="61"/>
    </row>
    <row r="81" spans="1:25" s="78" customFormat="1" ht="12.95" customHeight="1">
      <c r="A81" s="203"/>
      <c r="V81" s="61"/>
      <c r="W81" s="61"/>
      <c r="X81" s="61"/>
      <c r="Y81" s="61"/>
    </row>
    <row r="82" spans="1:25" s="78" customFormat="1" ht="12.95" customHeight="1">
      <c r="A82" s="203"/>
      <c r="V82" s="61"/>
      <c r="W82" s="61"/>
      <c r="X82" s="61"/>
      <c r="Y82" s="61"/>
    </row>
    <row r="83" spans="1:25" s="78" customFormat="1" ht="12.95" customHeight="1">
      <c r="A83" s="203"/>
      <c r="V83" s="61"/>
      <c r="W83" s="61"/>
      <c r="X83" s="61"/>
      <c r="Y83" s="61"/>
    </row>
    <row r="84" spans="1:25" s="78" customFormat="1" ht="12.95" customHeight="1">
      <c r="A84" s="203"/>
      <c r="V84" s="61"/>
      <c r="W84" s="61"/>
      <c r="X84" s="61"/>
      <c r="Y84" s="61"/>
    </row>
    <row r="85" spans="1:25" s="78" customFormat="1" ht="12.95" customHeight="1">
      <c r="A85" s="203"/>
      <c r="V85" s="61"/>
      <c r="W85" s="61"/>
      <c r="X85" s="61"/>
      <c r="Y85" s="61"/>
    </row>
    <row r="86" spans="1:25" s="78" customFormat="1" ht="12.95" customHeight="1">
      <c r="A86" s="203"/>
      <c r="V86" s="61"/>
      <c r="W86" s="61"/>
      <c r="X86" s="61"/>
      <c r="Y86" s="61"/>
    </row>
    <row r="87" spans="1:25" s="78" customFormat="1" ht="12.95" customHeight="1">
      <c r="A87" s="203"/>
      <c r="V87" s="61"/>
      <c r="W87" s="61"/>
      <c r="X87" s="61"/>
      <c r="Y87" s="61"/>
    </row>
    <row r="88" spans="1:25" s="78" customFormat="1" ht="12.95" customHeight="1">
      <c r="A88" s="203"/>
      <c r="V88" s="61"/>
      <c r="W88" s="61"/>
      <c r="X88" s="61"/>
      <c r="Y88" s="61"/>
    </row>
    <row r="89" spans="1:25" s="78" customFormat="1" ht="12.95" customHeight="1">
      <c r="A89" s="203"/>
      <c r="V89" s="61"/>
      <c r="W89" s="61"/>
      <c r="X89" s="61"/>
      <c r="Y89" s="61"/>
    </row>
    <row r="90" spans="1:25" s="78" customFormat="1" ht="12.95" customHeight="1">
      <c r="A90" s="203"/>
      <c r="V90" s="61"/>
      <c r="W90" s="61"/>
      <c r="X90" s="61"/>
      <c r="Y90" s="61"/>
    </row>
    <row r="91" spans="1:25" s="78" customFormat="1" ht="12.95" customHeight="1">
      <c r="A91" s="203"/>
      <c r="V91" s="61"/>
      <c r="W91" s="61"/>
      <c r="X91" s="61"/>
      <c r="Y91" s="61"/>
    </row>
    <row r="92" spans="1:25" s="78" customFormat="1" ht="12.95" customHeight="1">
      <c r="A92" s="203"/>
      <c r="V92" s="61"/>
      <c r="W92" s="61"/>
      <c r="X92" s="61"/>
      <c r="Y92" s="61"/>
    </row>
    <row r="93" spans="1:25" s="78" customFormat="1" ht="12.95" customHeight="1">
      <c r="A93" s="203"/>
      <c r="V93" s="61"/>
      <c r="W93" s="61"/>
      <c r="X93" s="61"/>
      <c r="Y93" s="61"/>
    </row>
    <row r="94" spans="1:25" s="78" customFormat="1" ht="12.95" customHeight="1">
      <c r="A94" s="203"/>
      <c r="V94" s="61"/>
      <c r="W94" s="61"/>
      <c r="X94" s="61"/>
      <c r="Y94" s="61"/>
    </row>
    <row r="95" spans="1:25" s="78" customFormat="1" ht="12.95" customHeight="1">
      <c r="A95" s="203"/>
      <c r="V95" s="61"/>
      <c r="W95" s="61"/>
      <c r="X95" s="61"/>
      <c r="Y95" s="61"/>
    </row>
    <row r="96" spans="1:25" s="78" customFormat="1" ht="12.95" customHeight="1">
      <c r="A96" s="203"/>
      <c r="V96" s="61"/>
      <c r="W96" s="61"/>
      <c r="X96" s="61"/>
      <c r="Y96" s="61"/>
    </row>
    <row r="97" spans="1:25" s="78" customFormat="1" ht="12.95" customHeight="1">
      <c r="A97" s="203"/>
      <c r="V97" s="61"/>
      <c r="W97" s="61"/>
      <c r="X97" s="61"/>
      <c r="Y97" s="61"/>
    </row>
    <row r="98" spans="1:25" s="78" customFormat="1" ht="12.95" customHeight="1">
      <c r="A98" s="203"/>
      <c r="V98" s="61"/>
      <c r="W98" s="61"/>
      <c r="X98" s="61"/>
      <c r="Y98" s="61"/>
    </row>
    <row r="99" spans="1:25" s="78" customFormat="1" ht="12.95" customHeight="1">
      <c r="A99" s="203"/>
      <c r="V99" s="61"/>
      <c r="W99" s="61"/>
      <c r="X99" s="61"/>
      <c r="Y99" s="61"/>
    </row>
    <row r="100" spans="1:25" ht="12.95" customHeight="1"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61"/>
      <c r="W100" s="61"/>
      <c r="X100" s="61"/>
      <c r="Y100" s="61"/>
    </row>
    <row r="101" spans="1:25" ht="12.95" customHeight="1"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61"/>
      <c r="W101" s="61"/>
      <c r="X101" s="61"/>
      <c r="Y101" s="61"/>
    </row>
    <row r="102" spans="1:25" ht="12.95" customHeight="1"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61"/>
      <c r="W102" s="61"/>
      <c r="X102" s="61"/>
      <c r="Y102" s="61"/>
    </row>
    <row r="103" spans="1:25" ht="12.95" customHeight="1"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61"/>
      <c r="W103" s="61"/>
      <c r="X103" s="61"/>
      <c r="Y103" s="61"/>
    </row>
  </sheetData>
  <mergeCells count="183">
    <mergeCell ref="C2:X3"/>
    <mergeCell ref="E54:I54"/>
    <mergeCell ref="K54:M54"/>
    <mergeCell ref="K55:M55"/>
    <mergeCell ref="E63:I63"/>
    <mergeCell ref="K63:M63"/>
    <mergeCell ref="U63:W63"/>
    <mergeCell ref="N54:P54"/>
    <mergeCell ref="D38:J38"/>
    <mergeCell ref="K38:M38"/>
    <mergeCell ref="R64:S64"/>
    <mergeCell ref="U64:W64"/>
    <mergeCell ref="K64:M64"/>
    <mergeCell ref="N63:P63"/>
    <mergeCell ref="N64:P64"/>
    <mergeCell ref="M41:P41"/>
    <mergeCell ref="U55:W55"/>
    <mergeCell ref="R54:S54"/>
    <mergeCell ref="M42:P42"/>
    <mergeCell ref="Q42:S42"/>
    <mergeCell ref="J72:M72"/>
    <mergeCell ref="J73:M73"/>
    <mergeCell ref="O73:S73"/>
    <mergeCell ref="J74:N74"/>
    <mergeCell ref="R63:S63"/>
    <mergeCell ref="AT39:AU39"/>
    <mergeCell ref="M40:P40"/>
    <mergeCell ref="Q40:S40"/>
    <mergeCell ref="T40:X40"/>
    <mergeCell ref="R55:S55"/>
    <mergeCell ref="AJ38:AK38"/>
    <mergeCell ref="AP38:AQ38"/>
    <mergeCell ref="AD39:AF39"/>
    <mergeCell ref="AH39:AI39"/>
    <mergeCell ref="AJ39:AL39"/>
    <mergeCell ref="AN39:AO39"/>
    <mergeCell ref="AP39:AR39"/>
    <mergeCell ref="N38:O38"/>
    <mergeCell ref="P38:Q38"/>
    <mergeCell ref="R38:S38"/>
    <mergeCell ref="T38:W38"/>
    <mergeCell ref="D35:J35"/>
    <mergeCell ref="AB35:AC35"/>
    <mergeCell ref="AA38:AB38"/>
    <mergeCell ref="AE35:AF35"/>
    <mergeCell ref="D36:J37"/>
    <mergeCell ref="K36:M37"/>
    <mergeCell ref="N36:O37"/>
    <mergeCell ref="P36:Q37"/>
    <mergeCell ref="R36:S37"/>
    <mergeCell ref="T36:W37"/>
    <mergeCell ref="AA36:AB37"/>
    <mergeCell ref="M31:P31"/>
    <mergeCell ref="AH38:AI38"/>
    <mergeCell ref="AA24:AB25"/>
    <mergeCell ref="AD25:AF25"/>
    <mergeCell ref="AH25:AI25"/>
    <mergeCell ref="Q29:S29"/>
    <mergeCell ref="T30:X30"/>
    <mergeCell ref="AD38:AE38"/>
    <mergeCell ref="T29:X29"/>
    <mergeCell ref="Q31:S31"/>
    <mergeCell ref="M21:P21"/>
    <mergeCell ref="Q21:S21"/>
    <mergeCell ref="M18:P18"/>
    <mergeCell ref="Q18:S18"/>
    <mergeCell ref="T18:X18"/>
    <mergeCell ref="M19:P19"/>
    <mergeCell ref="Q19:S19"/>
    <mergeCell ref="D24:J25"/>
    <mergeCell ref="Q28:S28"/>
    <mergeCell ref="M32:P32"/>
    <mergeCell ref="P24:Q25"/>
    <mergeCell ref="T26:W26"/>
    <mergeCell ref="M30:P30"/>
    <mergeCell ref="Q30:S30"/>
    <mergeCell ref="K24:M25"/>
    <mergeCell ref="N24:O25"/>
    <mergeCell ref="M28:P28"/>
    <mergeCell ref="AE23:AF23"/>
    <mergeCell ref="R24:S25"/>
    <mergeCell ref="T24:W25"/>
    <mergeCell ref="T19:X19"/>
    <mergeCell ref="AD24:AU24"/>
    <mergeCell ref="AP25:AR25"/>
    <mergeCell ref="T20:X20"/>
    <mergeCell ref="T21:X21"/>
    <mergeCell ref="AB23:AC23"/>
    <mergeCell ref="AJ25:AL25"/>
    <mergeCell ref="AT15:AU15"/>
    <mergeCell ref="T17:X17"/>
    <mergeCell ref="AD15:AE15"/>
    <mergeCell ref="AN15:AO15"/>
    <mergeCell ref="AA15:AB15"/>
    <mergeCell ref="AD16:AF16"/>
    <mergeCell ref="AP16:AR16"/>
    <mergeCell ref="AT16:AU16"/>
    <mergeCell ref="AH16:AI16"/>
    <mergeCell ref="AJ16:AL16"/>
    <mergeCell ref="AN16:AO16"/>
    <mergeCell ref="AA13:AB14"/>
    <mergeCell ref="AP14:AR14"/>
    <mergeCell ref="AD14:AF14"/>
    <mergeCell ref="AH14:AI14"/>
    <mergeCell ref="AH15:AI15"/>
    <mergeCell ref="AJ15:AK15"/>
    <mergeCell ref="AP15:AQ15"/>
    <mergeCell ref="A1:B1"/>
    <mergeCell ref="C1:X1"/>
    <mergeCell ref="D12:J12"/>
    <mergeCell ref="AT14:AU14"/>
    <mergeCell ref="AN14:AO14"/>
    <mergeCell ref="AB12:AC12"/>
    <mergeCell ref="AJ14:AL14"/>
    <mergeCell ref="AD13:AU13"/>
    <mergeCell ref="D13:J14"/>
    <mergeCell ref="K13:M14"/>
    <mergeCell ref="M17:P17"/>
    <mergeCell ref="Q17:S17"/>
    <mergeCell ref="M20:P20"/>
    <mergeCell ref="Q20:S20"/>
    <mergeCell ref="N13:O14"/>
    <mergeCell ref="P13:Q14"/>
    <mergeCell ref="T13:W14"/>
    <mergeCell ref="R15:S15"/>
    <mergeCell ref="T15:W15"/>
    <mergeCell ref="D26:J26"/>
    <mergeCell ref="D23:J23"/>
    <mergeCell ref="D15:J15"/>
    <mergeCell ref="N15:O15"/>
    <mergeCell ref="P15:Q15"/>
    <mergeCell ref="R13:S14"/>
    <mergeCell ref="K15:M15"/>
    <mergeCell ref="AA26:AB26"/>
    <mergeCell ref="N26:O26"/>
    <mergeCell ref="P26:Q26"/>
    <mergeCell ref="T28:X28"/>
    <mergeCell ref="R26:S26"/>
    <mergeCell ref="K26:M26"/>
    <mergeCell ref="AP27:AR27"/>
    <mergeCell ref="AT25:AU25"/>
    <mergeCell ref="AD26:AE26"/>
    <mergeCell ref="AP26:AQ26"/>
    <mergeCell ref="AT26:AU26"/>
    <mergeCell ref="AJ26:AK26"/>
    <mergeCell ref="AN25:AO25"/>
    <mergeCell ref="AN26:AO26"/>
    <mergeCell ref="AH26:AI26"/>
    <mergeCell ref="Q41:S41"/>
    <mergeCell ref="T41:X41"/>
    <mergeCell ref="T32:X32"/>
    <mergeCell ref="M29:P29"/>
    <mergeCell ref="AT27:AU27"/>
    <mergeCell ref="AD27:AF27"/>
    <mergeCell ref="AH27:AI27"/>
    <mergeCell ref="AJ27:AL27"/>
    <mergeCell ref="AN27:AO27"/>
    <mergeCell ref="T31:X31"/>
    <mergeCell ref="Q32:S32"/>
    <mergeCell ref="AN38:AO38"/>
    <mergeCell ref="AD36:AU36"/>
    <mergeCell ref="AD37:AF37"/>
    <mergeCell ref="AH37:AI37"/>
    <mergeCell ref="AJ37:AL37"/>
    <mergeCell ref="AT38:AU38"/>
    <mergeCell ref="AN37:AO37"/>
    <mergeCell ref="AP37:AR37"/>
    <mergeCell ref="AT37:AU37"/>
    <mergeCell ref="T42:X42"/>
    <mergeCell ref="M43:P43"/>
    <mergeCell ref="Q43:S43"/>
    <mergeCell ref="T43:X43"/>
    <mergeCell ref="M44:P44"/>
    <mergeCell ref="Q44:S44"/>
    <mergeCell ref="T44:X44"/>
    <mergeCell ref="U54:W54"/>
    <mergeCell ref="N55:P55"/>
    <mergeCell ref="R53:T53"/>
    <mergeCell ref="O53:P53"/>
    <mergeCell ref="L53:M53"/>
    <mergeCell ref="R62:T62"/>
    <mergeCell ref="O62:P62"/>
    <mergeCell ref="L62:M62"/>
  </mergeCells>
  <phoneticPr fontId="3" type="noConversion"/>
  <printOptions horizontalCentered="1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  <rowBreaks count="1" manualBreakCount="1">
    <brk id="50" max="2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9"/>
  <sheetViews>
    <sheetView tabSelected="1" zoomScaleNormal="100" zoomScaleSheetLayoutView="100" workbookViewId="0">
      <selection activeCell="A3" sqref="A3"/>
    </sheetView>
  </sheetViews>
  <sheetFormatPr defaultRowHeight="21" customHeight="1"/>
  <cols>
    <col min="1" max="1" width="22" style="1470" customWidth="1"/>
    <col min="2" max="2" width="18.21875" style="1470" customWidth="1"/>
    <col min="3" max="3" width="7.21875" style="1470" customWidth="1"/>
    <col min="4" max="4" width="15.77734375" style="1470" customWidth="1"/>
    <col min="5" max="5" width="11.6640625" style="1517" customWidth="1"/>
    <col min="6" max="16384" width="8.88671875" style="1470"/>
  </cols>
  <sheetData>
    <row r="1" spans="1:8" s="1520" customFormat="1" ht="21" customHeight="1">
      <c r="A1" s="1519" t="s">
        <v>514</v>
      </c>
      <c r="B1" s="1519"/>
      <c r="C1" s="1519"/>
      <c r="D1" s="1519"/>
      <c r="E1" s="1519"/>
      <c r="F1" s="1508"/>
      <c r="G1" s="1508"/>
      <c r="H1" s="1508"/>
    </row>
    <row r="2" spans="1:8" ht="21" customHeight="1">
      <c r="A2" s="1469"/>
      <c r="B2" s="1469"/>
      <c r="C2" s="1469"/>
      <c r="D2" s="1469"/>
      <c r="E2" s="1469"/>
      <c r="F2" s="1469"/>
      <c r="G2" s="1469"/>
      <c r="H2" s="1469"/>
    </row>
    <row r="3" spans="1:8" ht="21" customHeight="1">
      <c r="A3" s="1471" t="s">
        <v>513</v>
      </c>
      <c r="B3" s="1472"/>
      <c r="C3" s="1469"/>
      <c r="D3" s="1469"/>
      <c r="E3" s="1469"/>
      <c r="F3" s="1469"/>
      <c r="G3" s="1469"/>
      <c r="H3" s="1469"/>
    </row>
    <row r="4" spans="1:8" ht="21" customHeight="1" thickBot="1">
      <c r="A4" s="1473" t="s">
        <v>83</v>
      </c>
      <c r="B4" s="1472"/>
      <c r="C4" s="1469"/>
      <c r="D4" s="1469"/>
      <c r="E4" s="1469"/>
      <c r="F4" s="1469"/>
      <c r="G4" s="1469"/>
      <c r="H4" s="1469"/>
    </row>
    <row r="5" spans="1:8" ht="21" customHeight="1" thickBot="1">
      <c r="A5" s="1474" t="s">
        <v>1</v>
      </c>
      <c r="B5" s="1475" t="s">
        <v>2</v>
      </c>
      <c r="C5" s="1475" t="s">
        <v>61</v>
      </c>
      <c r="D5" s="1476" t="s">
        <v>62</v>
      </c>
      <c r="E5" s="1477" t="s">
        <v>4</v>
      </c>
      <c r="F5" s="1469"/>
      <c r="G5" s="1469"/>
      <c r="H5" s="1469"/>
    </row>
    <row r="6" spans="1:8" ht="21" customHeight="1" thickTop="1">
      <c r="A6" s="1478" t="s">
        <v>330</v>
      </c>
      <c r="B6" s="1479"/>
      <c r="C6" s="1479" t="s">
        <v>88</v>
      </c>
      <c r="D6" s="1480">
        <f>추진수량산출서!Y16</f>
        <v>119.39</v>
      </c>
      <c r="E6" s="1481"/>
      <c r="F6" s="1469"/>
      <c r="G6" s="1469"/>
      <c r="H6" s="1469"/>
    </row>
    <row r="7" spans="1:8" ht="21" customHeight="1">
      <c r="A7" s="1482" t="s">
        <v>331</v>
      </c>
      <c r="B7" s="1483" t="s">
        <v>498</v>
      </c>
      <c r="C7" s="1484" t="s">
        <v>332</v>
      </c>
      <c r="D7" s="1485">
        <f>추진수량산출서!Y23</f>
        <v>1.5</v>
      </c>
      <c r="E7" s="1486"/>
      <c r="F7" s="1469"/>
      <c r="G7" s="1469"/>
      <c r="H7" s="1469"/>
    </row>
    <row r="8" spans="1:8" ht="21" customHeight="1">
      <c r="A8" s="1482" t="s">
        <v>150</v>
      </c>
      <c r="B8" s="1484"/>
      <c r="C8" s="1484" t="s">
        <v>326</v>
      </c>
      <c r="D8" s="1487">
        <f>추진수량산출서!Y33</f>
        <v>1</v>
      </c>
      <c r="E8" s="1486"/>
      <c r="F8" s="1469"/>
      <c r="G8" s="1469"/>
      <c r="H8" s="1469"/>
    </row>
    <row r="9" spans="1:8" ht="21" customHeight="1">
      <c r="A9" s="1482" t="s">
        <v>459</v>
      </c>
      <c r="B9" s="1488" t="s">
        <v>511</v>
      </c>
      <c r="C9" s="1484" t="s">
        <v>60</v>
      </c>
      <c r="D9" s="1480">
        <f>추진수량산출서!Y40</f>
        <v>152</v>
      </c>
      <c r="E9" s="1486"/>
      <c r="F9" s="1469"/>
      <c r="G9" s="1469"/>
      <c r="H9" s="1469"/>
    </row>
    <row r="10" spans="1:8" ht="21" customHeight="1">
      <c r="A10" s="1489" t="s">
        <v>333</v>
      </c>
      <c r="B10" s="1483"/>
      <c r="C10" s="1484" t="s">
        <v>60</v>
      </c>
      <c r="D10" s="1490">
        <f>추진수량산출서!Y46</f>
        <v>152</v>
      </c>
      <c r="E10" s="1491"/>
      <c r="F10" s="1469"/>
      <c r="G10" s="1469"/>
      <c r="H10" s="1469"/>
    </row>
    <row r="11" spans="1:8" ht="21" customHeight="1">
      <c r="A11" s="1489" t="s">
        <v>334</v>
      </c>
      <c r="B11" s="1492">
        <f>추진수량산출서!N6</f>
        <v>1000</v>
      </c>
      <c r="C11" s="1493" t="s">
        <v>56</v>
      </c>
      <c r="D11" s="1494">
        <f>추진수량산출서!Y53</f>
        <v>50</v>
      </c>
      <c r="E11" s="1495"/>
      <c r="F11" s="1469"/>
      <c r="G11" s="1469"/>
      <c r="H11" s="1469"/>
    </row>
    <row r="12" spans="1:8" ht="21" customHeight="1">
      <c r="A12" s="1489" t="s">
        <v>335</v>
      </c>
      <c r="B12" s="1492">
        <f>추진수량산출서!N6</f>
        <v>1000</v>
      </c>
      <c r="C12" s="1493" t="s">
        <v>56</v>
      </c>
      <c r="D12" s="1494">
        <f>추진수량산출서!Y60</f>
        <v>51</v>
      </c>
      <c r="E12" s="1495"/>
      <c r="F12" s="1469"/>
      <c r="G12" s="1469"/>
      <c r="H12" s="1469"/>
    </row>
    <row r="13" spans="1:8" ht="21" customHeight="1">
      <c r="A13" s="1489" t="s">
        <v>509</v>
      </c>
      <c r="B13" s="1492">
        <f>추진수량산출서!N6</f>
        <v>1000</v>
      </c>
      <c r="C13" s="1493" t="s">
        <v>56</v>
      </c>
      <c r="D13" s="1494">
        <f>추진수량산출서!Y66</f>
        <v>1</v>
      </c>
      <c r="E13" s="1495"/>
      <c r="F13" s="1469"/>
      <c r="G13" s="1469"/>
      <c r="H13" s="1469"/>
    </row>
    <row r="14" spans="1:8" ht="21" customHeight="1">
      <c r="A14" s="1489" t="s">
        <v>336</v>
      </c>
      <c r="B14" s="1496"/>
      <c r="C14" s="1493" t="s">
        <v>24</v>
      </c>
      <c r="D14" s="1497">
        <f>추진수량산출서!Y100</f>
        <v>2.84</v>
      </c>
      <c r="E14" s="1495"/>
      <c r="F14" s="1469"/>
      <c r="G14" s="1469"/>
      <c r="H14" s="1469"/>
    </row>
    <row r="15" spans="1:8" ht="21" customHeight="1">
      <c r="A15" s="1489" t="s">
        <v>337</v>
      </c>
      <c r="B15" s="1496"/>
      <c r="C15" s="1493" t="s">
        <v>60</v>
      </c>
      <c r="D15" s="1498">
        <f>추진수량산출서!Y106</f>
        <v>152</v>
      </c>
      <c r="E15" s="1495"/>
      <c r="F15" s="1469"/>
      <c r="G15" s="1469"/>
      <c r="H15" s="1469"/>
    </row>
    <row r="16" spans="1:8" ht="21" customHeight="1">
      <c r="A16" s="1489" t="s">
        <v>338</v>
      </c>
      <c r="B16" s="1492" t="s">
        <v>507</v>
      </c>
      <c r="C16" s="1493" t="s">
        <v>56</v>
      </c>
      <c r="D16" s="1494">
        <f>추진수량산출서!Y112</f>
        <v>2</v>
      </c>
      <c r="E16" s="1495"/>
      <c r="F16" s="1469"/>
      <c r="G16" s="1469"/>
      <c r="H16" s="1469"/>
    </row>
    <row r="17" spans="1:8" ht="21" customHeight="1">
      <c r="A17" s="1489" t="s">
        <v>339</v>
      </c>
      <c r="B17" s="1496"/>
      <c r="C17" s="1493" t="s">
        <v>88</v>
      </c>
      <c r="D17" s="1498">
        <f>추진수량산출서!Y118</f>
        <v>42.97</v>
      </c>
      <c r="E17" s="1495"/>
      <c r="F17" s="1469"/>
      <c r="G17" s="1469"/>
      <c r="H17" s="1469"/>
    </row>
    <row r="18" spans="1:8" ht="21" customHeight="1">
      <c r="A18" s="1489" t="s">
        <v>340</v>
      </c>
      <c r="B18" s="1496"/>
      <c r="C18" s="1493" t="s">
        <v>123</v>
      </c>
      <c r="D18" s="1498">
        <f>추진수량산출서!Y125</f>
        <v>20</v>
      </c>
      <c r="E18" s="1495"/>
      <c r="F18" s="1469"/>
      <c r="G18" s="1469"/>
      <c r="H18" s="1469"/>
    </row>
    <row r="19" spans="1:8" ht="21" customHeight="1">
      <c r="A19" s="1489" t="s">
        <v>341</v>
      </c>
      <c r="B19" s="1496"/>
      <c r="C19" s="1484" t="s">
        <v>88</v>
      </c>
      <c r="D19" s="1498">
        <f>추진수량산출서!Y134</f>
        <v>12.56</v>
      </c>
      <c r="E19" s="1495"/>
      <c r="F19" s="1469"/>
      <c r="G19" s="1469"/>
      <c r="H19" s="1469"/>
    </row>
    <row r="20" spans="1:8" ht="21" customHeight="1" thickBot="1">
      <c r="A20" s="1499" t="s">
        <v>342</v>
      </c>
      <c r="B20" s="1500"/>
      <c r="C20" s="1501" t="s">
        <v>88</v>
      </c>
      <c r="D20" s="1502">
        <f>추진수량산출서!Y143</f>
        <v>12.56</v>
      </c>
      <c r="E20" s="1503"/>
      <c r="F20" s="1469"/>
      <c r="G20" s="1469"/>
      <c r="H20" s="1469"/>
    </row>
    <row r="21" spans="1:8" ht="21" customHeight="1">
      <c r="A21" s="1504"/>
      <c r="B21" s="1504"/>
      <c r="C21" s="1504"/>
      <c r="D21" s="1505"/>
      <c r="E21" s="1506"/>
      <c r="F21" s="1469"/>
      <c r="G21" s="1469"/>
    </row>
    <row r="22" spans="1:8" ht="21" customHeight="1" thickBot="1">
      <c r="A22" s="1507" t="s">
        <v>343</v>
      </c>
      <c r="B22" s="1508"/>
      <c r="C22" s="1469"/>
      <c r="D22" s="1469"/>
      <c r="E22" s="1469"/>
      <c r="F22" s="1469"/>
      <c r="G22" s="1469"/>
    </row>
    <row r="23" spans="1:8" ht="21" customHeight="1" thickBot="1">
      <c r="A23" s="1509" t="s">
        <v>1</v>
      </c>
      <c r="B23" s="1475" t="s">
        <v>2</v>
      </c>
      <c r="C23" s="1475" t="s">
        <v>61</v>
      </c>
      <c r="D23" s="1475" t="s">
        <v>62</v>
      </c>
      <c r="E23" s="1477" t="s">
        <v>4</v>
      </c>
      <c r="F23" s="1469"/>
      <c r="G23" s="1469"/>
    </row>
    <row r="24" spans="1:8" ht="21" customHeight="1" thickTop="1">
      <c r="A24" s="1510" t="s">
        <v>344</v>
      </c>
      <c r="B24" s="1493" t="s">
        <v>345</v>
      </c>
      <c r="C24" s="1493" t="s">
        <v>88</v>
      </c>
      <c r="D24" s="1511">
        <f>추진수량산출서!Y134</f>
        <v>12.56</v>
      </c>
      <c r="E24" s="1512"/>
      <c r="F24" s="1469"/>
      <c r="G24" s="1469"/>
    </row>
    <row r="25" spans="1:8" ht="21" customHeight="1" thickBot="1">
      <c r="A25" s="1513" t="s">
        <v>346</v>
      </c>
      <c r="B25" s="1514">
        <v>4.3750000000000004E-2</v>
      </c>
      <c r="C25" s="1501" t="s">
        <v>88</v>
      </c>
      <c r="D25" s="1515">
        <f>추진수량산출서!Y118</f>
        <v>42.97</v>
      </c>
      <c r="E25" s="1516"/>
      <c r="F25" s="1469"/>
      <c r="G25" s="1469"/>
    </row>
    <row r="26" spans="1:8" ht="21" customHeight="1">
      <c r="F26" s="1469"/>
      <c r="G26" s="1469"/>
      <c r="H26" s="1469"/>
    </row>
    <row r="27" spans="1:8" ht="21" customHeight="1" thickBot="1">
      <c r="A27" s="1473" t="s">
        <v>347</v>
      </c>
      <c r="B27" s="1472"/>
      <c r="C27" s="1469"/>
      <c r="D27" s="1469"/>
      <c r="E27" s="1469"/>
      <c r="F27" s="1469"/>
      <c r="G27" s="1469"/>
      <c r="H27" s="1469"/>
    </row>
    <row r="28" spans="1:8" ht="21" customHeight="1" thickBot="1">
      <c r="A28" s="1474" t="s">
        <v>1</v>
      </c>
      <c r="B28" s="1475" t="s">
        <v>2</v>
      </c>
      <c r="C28" s="1475" t="s">
        <v>61</v>
      </c>
      <c r="D28" s="1476" t="s">
        <v>62</v>
      </c>
      <c r="E28" s="1477" t="s">
        <v>4</v>
      </c>
      <c r="F28" s="1469"/>
      <c r="H28" s="1469"/>
    </row>
    <row r="29" spans="1:8" s="1376" customFormat="1" ht="21" customHeight="1" thickTop="1" thickBot="1">
      <c r="A29" s="1499" t="s">
        <v>348</v>
      </c>
      <c r="B29" s="1501" t="s">
        <v>512</v>
      </c>
      <c r="C29" s="1501" t="s">
        <v>9</v>
      </c>
      <c r="D29" s="1518">
        <f>추진수량산출서!Y60</f>
        <v>51</v>
      </c>
      <c r="E29" s="1503"/>
      <c r="F29" s="1506"/>
      <c r="G29" s="1506"/>
      <c r="H29" s="1506"/>
    </row>
  </sheetData>
  <mergeCells count="1">
    <mergeCell ref="A1:E1"/>
  </mergeCells>
  <phoneticPr fontId="3" type="noConversion"/>
  <printOptions horizontalCentered="1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27"/>
  <sheetViews>
    <sheetView zoomScale="160" zoomScaleNormal="160" zoomScaleSheetLayoutView="175" workbookViewId="0">
      <selection activeCell="C4" sqref="C4"/>
    </sheetView>
  </sheetViews>
  <sheetFormatPr defaultColWidth="7.109375" defaultRowHeight="14.1" customHeight="1"/>
  <cols>
    <col min="1" max="1" width="3.44140625" style="1262" bestFit="1" customWidth="1"/>
    <col min="2" max="2" width="15.33203125" style="1422" bestFit="1" customWidth="1"/>
    <col min="3" max="24" width="2.109375" style="1360" customWidth="1"/>
    <col min="25" max="25" width="8.5546875" style="1252" customWidth="1"/>
    <col min="26" max="29" width="2.33203125" style="1360" customWidth="1"/>
    <col min="30" max="30" width="2.109375" style="1360" customWidth="1"/>
    <col min="31" max="33" width="4.21875" style="1360" bestFit="1" customWidth="1"/>
    <col min="34" max="35" width="2.109375" style="1360" customWidth="1"/>
    <col min="36" max="36" width="4.21875" style="1360" bestFit="1" customWidth="1"/>
    <col min="37" max="37" width="4.88671875" style="1360" bestFit="1" customWidth="1"/>
    <col min="38" max="39" width="5.109375" style="1360" customWidth="1"/>
    <col min="40" max="41" width="4.21875" style="1360" bestFit="1" customWidth="1"/>
    <col min="42" max="42" width="5.109375" style="1360" customWidth="1"/>
    <col min="43" max="43" width="3.109375" style="1360" customWidth="1"/>
    <col min="44" max="45" width="3.77734375" style="1360" customWidth="1"/>
    <col min="46" max="46" width="6.109375" style="1360" bestFit="1" customWidth="1"/>
    <col min="47" max="16384" width="7.109375" style="1360"/>
  </cols>
  <sheetData>
    <row r="1" spans="1:26" s="1252" customFormat="1" ht="18.75" customHeight="1" thickBot="1">
      <c r="A1" s="1247" t="s">
        <v>1</v>
      </c>
      <c r="B1" s="1248"/>
      <c r="C1" s="1249" t="s">
        <v>63</v>
      </c>
      <c r="D1" s="1249"/>
      <c r="E1" s="1249"/>
      <c r="F1" s="1249"/>
      <c r="G1" s="1249"/>
      <c r="H1" s="1249"/>
      <c r="I1" s="1249"/>
      <c r="J1" s="1249"/>
      <c r="K1" s="1249"/>
      <c r="L1" s="1249"/>
      <c r="M1" s="1249"/>
      <c r="N1" s="1249"/>
      <c r="O1" s="1249"/>
      <c r="P1" s="1249"/>
      <c r="Q1" s="1249"/>
      <c r="R1" s="1249"/>
      <c r="S1" s="1249"/>
      <c r="T1" s="1249"/>
      <c r="U1" s="1249"/>
      <c r="V1" s="1249"/>
      <c r="W1" s="1249"/>
      <c r="X1" s="1249"/>
      <c r="Y1" s="1250" t="s">
        <v>62</v>
      </c>
      <c r="Z1" s="1251"/>
    </row>
    <row r="2" spans="1:26" s="1252" customFormat="1" ht="14.1" customHeight="1" thickTop="1">
      <c r="A2" s="1253"/>
      <c r="B2" s="1254"/>
      <c r="C2" s="1255" t="s">
        <v>141</v>
      </c>
      <c r="D2" s="1256"/>
      <c r="E2" s="1256"/>
      <c r="F2" s="1256"/>
      <c r="G2" s="1256"/>
      <c r="H2" s="1256"/>
      <c r="I2" s="1256"/>
      <c r="J2" s="1256"/>
      <c r="K2" s="1256"/>
      <c r="L2" s="1256"/>
      <c r="M2" s="1256"/>
      <c r="N2" s="1256"/>
      <c r="O2" s="1256"/>
      <c r="P2" s="1256"/>
      <c r="Q2" s="1256"/>
      <c r="R2" s="1256"/>
      <c r="S2" s="1256"/>
      <c r="T2" s="1256"/>
      <c r="U2" s="1256"/>
      <c r="V2" s="1256"/>
      <c r="W2" s="1256"/>
      <c r="X2" s="1257"/>
      <c r="Y2" s="1258"/>
      <c r="Z2" s="1251"/>
    </row>
    <row r="3" spans="1:26" s="1252" customFormat="1" ht="14.1" customHeight="1">
      <c r="A3" s="1253"/>
      <c r="B3" s="1254"/>
      <c r="C3" s="1259"/>
      <c r="D3" s="1260"/>
      <c r="E3" s="1260"/>
      <c r="F3" s="1260"/>
      <c r="G3" s="1260"/>
      <c r="H3" s="1260"/>
      <c r="I3" s="1260"/>
      <c r="J3" s="1260"/>
      <c r="K3" s="1260"/>
      <c r="L3" s="1260"/>
      <c r="M3" s="1260"/>
      <c r="N3" s="1260"/>
      <c r="O3" s="1260"/>
      <c r="P3" s="1260"/>
      <c r="Q3" s="1260"/>
      <c r="R3" s="1260"/>
      <c r="S3" s="1260"/>
      <c r="T3" s="1260"/>
      <c r="U3" s="1260"/>
      <c r="V3" s="1260"/>
      <c r="W3" s="1260"/>
      <c r="X3" s="1261"/>
      <c r="Y3" s="1258"/>
      <c r="Z3" s="1251"/>
    </row>
    <row r="4" spans="1:26" s="1266" customFormat="1" ht="14.1" customHeight="1">
      <c r="A4" s="1262"/>
      <c r="B4" s="1263"/>
      <c r="C4" s="1264"/>
      <c r="D4" s="1264"/>
      <c r="E4" s="1264"/>
      <c r="F4" s="1264"/>
      <c r="G4" s="1264"/>
      <c r="H4" s="1264"/>
      <c r="I4" s="1264"/>
      <c r="J4" s="1264"/>
      <c r="K4" s="1264"/>
      <c r="L4" s="1264"/>
      <c r="M4" s="1264"/>
      <c r="N4" s="1264"/>
      <c r="O4" s="1264"/>
      <c r="P4" s="1264"/>
      <c r="Q4" s="1264"/>
      <c r="R4" s="1264"/>
      <c r="S4" s="1264"/>
      <c r="T4" s="1264"/>
      <c r="U4" s="1264"/>
      <c r="V4" s="1264"/>
      <c r="W4" s="1264"/>
      <c r="X4" s="1264"/>
      <c r="Y4" s="1258"/>
      <c r="Z4" s="1265"/>
    </row>
    <row r="5" spans="1:26" s="1266" customFormat="1" ht="14.1" customHeight="1">
      <c r="A5" s="1262"/>
      <c r="B5" s="1263"/>
      <c r="C5" s="1267"/>
      <c r="D5" s="1268" t="s">
        <v>31</v>
      </c>
      <c r="E5" s="1267"/>
      <c r="F5" s="1267"/>
      <c r="G5" s="1269"/>
      <c r="H5" s="1270"/>
      <c r="I5" s="1270"/>
      <c r="J5" s="1270"/>
      <c r="K5" s="1270"/>
      <c r="L5" s="1270"/>
      <c r="M5" s="1270"/>
      <c r="N5" s="1270"/>
      <c r="O5" s="1270"/>
      <c r="P5" s="1270"/>
      <c r="Q5" s="1270"/>
      <c r="R5" s="1267"/>
      <c r="S5" s="1267"/>
      <c r="T5" s="1267"/>
      <c r="U5" s="1267"/>
      <c r="V5" s="1267"/>
      <c r="W5" s="1271"/>
      <c r="X5" s="1271"/>
      <c r="Y5" s="1258"/>
      <c r="Z5" s="1265"/>
    </row>
    <row r="6" spans="1:26" s="1266" customFormat="1" ht="14.1" customHeight="1">
      <c r="A6" s="1262"/>
      <c r="B6" s="1263"/>
      <c r="C6" s="1267"/>
      <c r="D6" s="1267"/>
      <c r="E6" s="1272" t="s">
        <v>6</v>
      </c>
      <c r="F6" s="1268" t="s">
        <v>142</v>
      </c>
      <c r="G6" s="1269"/>
      <c r="H6" s="1270"/>
      <c r="I6" s="1269"/>
      <c r="J6" s="1269"/>
      <c r="K6" s="1270"/>
      <c r="L6" s="1270"/>
      <c r="M6" s="1272" t="s">
        <v>29</v>
      </c>
      <c r="N6" s="1273">
        <v>1000</v>
      </c>
      <c r="O6" s="1273"/>
      <c r="P6" s="1273"/>
      <c r="Q6" s="1274" t="s">
        <v>147</v>
      </c>
      <c r="R6" s="1275">
        <v>12</v>
      </c>
      <c r="S6" s="1275"/>
      <c r="T6" s="1272"/>
      <c r="U6" s="1272"/>
      <c r="V6" s="1272"/>
      <c r="W6" s="1276"/>
      <c r="X6" s="1276"/>
      <c r="Y6" s="1258"/>
      <c r="Z6" s="1265"/>
    </row>
    <row r="7" spans="1:26" s="1266" customFormat="1" ht="14.1" customHeight="1">
      <c r="A7" s="1262"/>
      <c r="B7" s="1263"/>
      <c r="C7" s="1267"/>
      <c r="D7" s="1267"/>
      <c r="E7" s="1272" t="s">
        <v>10</v>
      </c>
      <c r="F7" s="1268" t="s">
        <v>153</v>
      </c>
      <c r="G7" s="1269"/>
      <c r="H7" s="1270"/>
      <c r="I7" s="1269"/>
      <c r="J7" s="1269"/>
      <c r="K7" s="1270"/>
      <c r="L7" s="1270"/>
      <c r="M7" s="1272" t="s">
        <v>29</v>
      </c>
      <c r="N7" s="1273">
        <v>800</v>
      </c>
      <c r="O7" s="1273"/>
      <c r="P7" s="1273"/>
      <c r="Q7" s="1274" t="s">
        <v>147</v>
      </c>
      <c r="R7" s="1273"/>
      <c r="S7" s="1273"/>
      <c r="T7" s="1273"/>
      <c r="U7" s="1272"/>
      <c r="V7" s="1272"/>
      <c r="W7" s="1276"/>
      <c r="X7" s="1276"/>
      <c r="Y7" s="1258"/>
      <c r="Z7" s="1265"/>
    </row>
    <row r="8" spans="1:26" s="1266" customFormat="1" ht="14.1" customHeight="1">
      <c r="A8" s="1262"/>
      <c r="B8" s="1263"/>
      <c r="C8" s="1267"/>
      <c r="D8" s="1267"/>
      <c r="E8" s="1272" t="s">
        <v>279</v>
      </c>
      <c r="F8" s="1268" t="s">
        <v>148</v>
      </c>
      <c r="G8" s="1269"/>
      <c r="H8" s="1270"/>
      <c r="I8" s="1269"/>
      <c r="J8" s="1269"/>
      <c r="K8" s="1270"/>
      <c r="L8" s="1270"/>
      <c r="M8" s="1272" t="s">
        <v>29</v>
      </c>
      <c r="N8" s="1277">
        <v>152</v>
      </c>
      <c r="O8" s="1277"/>
      <c r="P8" s="1277"/>
      <c r="Q8" s="1278"/>
      <c r="R8" s="1279"/>
      <c r="S8" s="1279"/>
      <c r="T8" s="1279"/>
      <c r="U8" s="1272"/>
      <c r="V8" s="1272"/>
      <c r="W8" s="1276"/>
      <c r="X8" s="1276"/>
      <c r="Y8" s="1258"/>
      <c r="Z8" s="1265"/>
    </row>
    <row r="9" spans="1:26" s="1266" customFormat="1" ht="14.1" customHeight="1">
      <c r="A9" s="1262"/>
      <c r="B9" s="1263"/>
      <c r="C9" s="1267"/>
      <c r="D9" s="1267"/>
      <c r="E9" s="1272" t="s">
        <v>280</v>
      </c>
      <c r="F9" s="1268" t="s">
        <v>143</v>
      </c>
      <c r="G9" s="1269"/>
      <c r="H9" s="1270"/>
      <c r="I9" s="1269"/>
      <c r="J9" s="1269"/>
      <c r="K9" s="1270"/>
      <c r="L9" s="1270"/>
      <c r="M9" s="1272" t="s">
        <v>29</v>
      </c>
      <c r="N9" s="1268" t="s">
        <v>86</v>
      </c>
      <c r="O9" s="1280"/>
      <c r="P9" s="1280"/>
      <c r="Q9" s="1280"/>
      <c r="R9" s="1272"/>
      <c r="S9" s="1272"/>
      <c r="T9" s="1272"/>
      <c r="U9" s="1272"/>
      <c r="V9" s="1272"/>
      <c r="W9" s="1276"/>
      <c r="X9" s="1276"/>
      <c r="Y9" s="1258"/>
      <c r="Z9" s="1265"/>
    </row>
    <row r="10" spans="1:26" s="1266" customFormat="1" ht="14.1" customHeight="1">
      <c r="A10" s="1281"/>
      <c r="B10" s="1282"/>
      <c r="C10" s="1283"/>
      <c r="D10" s="1283"/>
      <c r="E10" s="1283"/>
      <c r="F10" s="1283"/>
      <c r="G10" s="1284"/>
      <c r="H10" s="1284"/>
      <c r="I10" s="1284"/>
      <c r="J10" s="1284"/>
      <c r="K10" s="1284"/>
      <c r="L10" s="1284"/>
      <c r="M10" s="1284"/>
      <c r="N10" s="1284"/>
      <c r="O10" s="1284"/>
      <c r="P10" s="1284"/>
      <c r="Q10" s="1284"/>
      <c r="R10" s="1283"/>
      <c r="S10" s="1283"/>
      <c r="T10" s="1283"/>
      <c r="U10" s="1283"/>
      <c r="V10" s="1283"/>
      <c r="W10" s="1285"/>
      <c r="X10" s="1285"/>
      <c r="Y10" s="1286"/>
      <c r="Z10" s="1265"/>
    </row>
    <row r="11" spans="1:26" s="1266" customFormat="1" ht="14.1" customHeight="1">
      <c r="A11" s="1262"/>
      <c r="B11" s="1263"/>
      <c r="C11" s="1267"/>
      <c r="D11" s="1267"/>
      <c r="E11" s="1267"/>
      <c r="F11" s="1267"/>
      <c r="G11" s="1270"/>
      <c r="H11" s="1270"/>
      <c r="I11" s="1270"/>
      <c r="J11" s="1270"/>
      <c r="K11" s="1270"/>
      <c r="L11" s="1270"/>
      <c r="M11" s="1270"/>
      <c r="N11" s="1270"/>
      <c r="O11" s="1270"/>
      <c r="P11" s="1270"/>
      <c r="Q11" s="1270"/>
      <c r="R11" s="1267"/>
      <c r="S11" s="1267"/>
      <c r="T11" s="1267"/>
      <c r="U11" s="1267"/>
      <c r="V11" s="1267"/>
      <c r="W11" s="1271"/>
      <c r="X11" s="1271"/>
      <c r="Y11" s="1258"/>
      <c r="Z11" s="1265"/>
    </row>
    <row r="12" spans="1:26" s="1266" customFormat="1" ht="14.1" customHeight="1">
      <c r="A12" s="1287" t="s">
        <v>5</v>
      </c>
      <c r="B12" s="1288" t="s">
        <v>146</v>
      </c>
      <c r="C12" s="1267"/>
      <c r="D12" s="1267"/>
      <c r="E12" s="1267"/>
      <c r="F12" s="1267"/>
      <c r="G12" s="1270"/>
      <c r="H12" s="1270"/>
      <c r="I12" s="1270"/>
      <c r="J12" s="1270"/>
      <c r="K12" s="1270"/>
      <c r="L12" s="1270"/>
      <c r="M12" s="1270"/>
      <c r="N12" s="1270"/>
      <c r="O12" s="1270"/>
      <c r="P12" s="1270"/>
      <c r="Q12" s="1270"/>
      <c r="R12" s="1267"/>
      <c r="S12" s="1267"/>
      <c r="T12" s="1267"/>
      <c r="U12" s="1267"/>
      <c r="V12" s="1267"/>
      <c r="W12" s="1271"/>
      <c r="X12" s="1271"/>
      <c r="Y12" s="1258"/>
      <c r="Z12" s="1265"/>
    </row>
    <row r="13" spans="1:26" s="1266" customFormat="1" ht="14.1" customHeight="1">
      <c r="A13" s="1287"/>
      <c r="B13" s="1289"/>
      <c r="C13" s="1290"/>
      <c r="D13" s="1272" t="s">
        <v>30</v>
      </c>
      <c r="E13" s="1269" t="s">
        <v>148</v>
      </c>
      <c r="F13" s="1291"/>
      <c r="G13" s="1291" t="s">
        <v>29</v>
      </c>
      <c r="H13" s="1292">
        <f>N8</f>
        <v>152</v>
      </c>
      <c r="I13" s="1292"/>
      <c r="J13" s="1292"/>
      <c r="K13" s="1292"/>
      <c r="O13" s="1293"/>
      <c r="P13" s="1291"/>
      <c r="Q13" s="1293"/>
      <c r="R13" s="1291"/>
      <c r="S13" s="1291"/>
      <c r="T13" s="1293"/>
      <c r="U13" s="1294"/>
      <c r="V13" s="1294"/>
      <c r="W13" s="1293"/>
      <c r="X13" s="1295"/>
      <c r="Y13" s="1296"/>
      <c r="Z13" s="1265"/>
    </row>
    <row r="14" spans="1:26" s="1300" customFormat="1" ht="14.1" customHeight="1">
      <c r="A14" s="1297"/>
      <c r="B14" s="1298"/>
      <c r="C14" s="1299"/>
      <c r="D14" s="1272" t="s">
        <v>30</v>
      </c>
      <c r="E14" s="1299" t="s">
        <v>349</v>
      </c>
      <c r="F14" s="1299"/>
      <c r="G14" s="1299"/>
      <c r="I14" s="1301" t="s">
        <v>29</v>
      </c>
      <c r="J14" s="1302">
        <f>((PI()*(N6/1000)^2))/4</f>
        <v>0.78539816339744828</v>
      </c>
      <c r="K14" s="1302"/>
      <c r="L14" s="1302"/>
      <c r="M14" s="1303" t="s">
        <v>149</v>
      </c>
      <c r="N14" s="1272" t="s">
        <v>69</v>
      </c>
      <c r="O14" s="1304">
        <f>N8</f>
        <v>152</v>
      </c>
      <c r="P14" s="1304"/>
      <c r="Q14" s="1304"/>
      <c r="R14" s="1272" t="s">
        <v>68</v>
      </c>
      <c r="S14" s="1305">
        <f>ROUNDUP(J14*O14,2)</f>
        <v>119.39</v>
      </c>
      <c r="T14" s="1305"/>
      <c r="U14" s="1305"/>
      <c r="V14" s="1306"/>
      <c r="W14" s="1299" t="s">
        <v>212</v>
      </c>
      <c r="X14" s="1299"/>
      <c r="Y14" s="1307"/>
      <c r="Z14" s="1265"/>
    </row>
    <row r="15" spans="1:26" s="1300" customFormat="1" ht="14.1" customHeight="1">
      <c r="A15" s="1297"/>
      <c r="B15" s="1298"/>
      <c r="C15" s="1299"/>
      <c r="D15" s="1272"/>
      <c r="E15" s="1299"/>
      <c r="F15" s="1299"/>
      <c r="G15" s="1299"/>
      <c r="I15" s="1301"/>
      <c r="J15" s="1308"/>
      <c r="K15" s="1308"/>
      <c r="L15" s="1308"/>
      <c r="M15" s="1303"/>
      <c r="N15" s="1272"/>
      <c r="O15" s="1309"/>
      <c r="P15" s="1309"/>
      <c r="Q15" s="1309"/>
      <c r="R15" s="1272"/>
      <c r="S15" s="1310"/>
      <c r="T15" s="1310"/>
      <c r="U15" s="1310"/>
      <c r="V15" s="1311"/>
      <c r="W15" s="1299"/>
      <c r="X15" s="1299"/>
      <c r="Y15" s="1307"/>
      <c r="Z15" s="1265"/>
    </row>
    <row r="16" spans="1:26" s="1266" customFormat="1" ht="14.1" customHeight="1" thickBot="1">
      <c r="A16" s="1312"/>
      <c r="B16" s="1298"/>
      <c r="C16" s="1269"/>
      <c r="D16" s="1269"/>
      <c r="E16" s="1269"/>
      <c r="F16" s="1269"/>
      <c r="G16" s="1313"/>
      <c r="H16" s="1313"/>
      <c r="I16" s="1269"/>
      <c r="J16" s="1269"/>
      <c r="K16" s="1314"/>
      <c r="L16" s="1315"/>
      <c r="M16" s="1269"/>
      <c r="N16" s="1269"/>
      <c r="O16" s="1269"/>
      <c r="P16" s="1316"/>
      <c r="Q16" s="1317"/>
      <c r="R16" s="1317"/>
      <c r="S16" s="1317"/>
      <c r="T16" s="1318"/>
      <c r="U16" s="1319"/>
      <c r="V16" s="1318"/>
      <c r="W16" s="1320" t="s">
        <v>350</v>
      </c>
      <c r="X16" s="1321" t="s">
        <v>29</v>
      </c>
      <c r="Y16" s="1322">
        <f>S14</f>
        <v>119.39</v>
      </c>
      <c r="Z16" s="1265"/>
    </row>
    <row r="17" spans="1:47" s="1300" customFormat="1" ht="14.1" customHeight="1" thickTop="1">
      <c r="A17" s="1281"/>
      <c r="B17" s="1282"/>
      <c r="C17" s="1283"/>
      <c r="D17" s="1283"/>
      <c r="E17" s="1283"/>
      <c r="F17" s="1283"/>
      <c r="G17" s="1284"/>
      <c r="H17" s="1323"/>
      <c r="I17" s="1323"/>
      <c r="J17" s="1323"/>
      <c r="K17" s="1323"/>
      <c r="L17" s="1284"/>
      <c r="M17" s="1284"/>
      <c r="N17" s="1284"/>
      <c r="O17" s="1284"/>
      <c r="P17" s="1284"/>
      <c r="Q17" s="1284"/>
      <c r="R17" s="1283"/>
      <c r="S17" s="1283"/>
      <c r="T17" s="1283"/>
      <c r="U17" s="1283"/>
      <c r="V17" s="1283"/>
      <c r="W17" s="1285"/>
      <c r="X17" s="1285"/>
      <c r="Y17" s="1286"/>
      <c r="Z17" s="1265"/>
    </row>
    <row r="18" spans="1:47" s="1300" customFormat="1" ht="14.1" customHeight="1">
      <c r="A18" s="1262"/>
      <c r="B18" s="1263"/>
      <c r="C18" s="1267"/>
      <c r="D18" s="1267"/>
      <c r="E18" s="1267"/>
      <c r="F18" s="1267"/>
      <c r="G18" s="1270"/>
      <c r="H18" s="1270"/>
      <c r="I18" s="1270"/>
      <c r="J18" s="1270"/>
      <c r="K18" s="1270"/>
      <c r="L18" s="1270"/>
      <c r="M18" s="1270"/>
      <c r="N18" s="1270"/>
      <c r="O18" s="1270"/>
      <c r="P18" s="1270"/>
      <c r="Q18" s="1270"/>
      <c r="R18" s="1267"/>
      <c r="S18" s="1267"/>
      <c r="T18" s="1267"/>
      <c r="U18" s="1267"/>
      <c r="V18" s="1267"/>
      <c r="W18" s="1271"/>
      <c r="X18" s="1271"/>
      <c r="Y18" s="1258"/>
      <c r="Z18" s="1265"/>
    </row>
    <row r="19" spans="1:47" s="1266" customFormat="1" ht="14.1" customHeight="1">
      <c r="A19" s="1287" t="s">
        <v>22</v>
      </c>
      <c r="B19" s="1288" t="s">
        <v>144</v>
      </c>
      <c r="C19" s="1324">
        <f>N6</f>
        <v>1000</v>
      </c>
      <c r="D19" s="1324"/>
      <c r="E19" s="1324"/>
      <c r="F19" s="1324"/>
      <c r="G19" s="1324"/>
      <c r="H19" s="1270"/>
      <c r="I19" s="1270"/>
      <c r="J19" s="1270"/>
      <c r="K19" s="1270"/>
      <c r="L19" s="1270"/>
      <c r="M19" s="1270"/>
      <c r="N19" s="1270"/>
      <c r="O19" s="1270"/>
      <c r="P19" s="1270"/>
      <c r="Q19" s="1270"/>
      <c r="R19" s="1267"/>
      <c r="S19" s="1267"/>
      <c r="T19" s="1267"/>
      <c r="U19" s="1267"/>
      <c r="V19" s="1267"/>
      <c r="W19" s="1271"/>
      <c r="X19" s="1271"/>
      <c r="Y19" s="1258"/>
      <c r="Z19" s="1265"/>
      <c r="AB19" s="1266" t="s">
        <v>172</v>
      </c>
    </row>
    <row r="20" spans="1:47" s="1266" customFormat="1" ht="14.1" customHeight="1">
      <c r="A20" s="1287"/>
      <c r="B20" s="1289"/>
      <c r="C20" s="1290"/>
      <c r="D20" s="1272" t="s">
        <v>30</v>
      </c>
      <c r="E20" s="1269" t="s">
        <v>144</v>
      </c>
      <c r="F20" s="1291"/>
      <c r="G20" s="1291"/>
      <c r="H20" s="1293"/>
      <c r="I20" s="1291"/>
      <c r="J20" s="1291" t="s">
        <v>29</v>
      </c>
      <c r="K20" s="1325">
        <v>1</v>
      </c>
      <c r="L20" s="1325"/>
      <c r="M20" s="1325"/>
      <c r="N20" s="1326"/>
      <c r="O20" s="1293"/>
      <c r="P20" s="1291"/>
      <c r="Q20" s="1293"/>
      <c r="R20" s="1291"/>
      <c r="S20" s="1291"/>
      <c r="T20" s="1293"/>
      <c r="U20" s="1294"/>
      <c r="V20" s="1294"/>
      <c r="W20" s="1293"/>
      <c r="X20" s="1295"/>
      <c r="Y20" s="1296"/>
      <c r="Z20" s="1265"/>
    </row>
    <row r="21" spans="1:47" s="1338" customFormat="1" ht="14.1" customHeight="1">
      <c r="A21" s="1327"/>
      <c r="B21" s="1328"/>
      <c r="C21" s="1329"/>
      <c r="D21" s="1330" t="s">
        <v>30</v>
      </c>
      <c r="E21" s="1329" t="s">
        <v>87</v>
      </c>
      <c r="F21" s="1329"/>
      <c r="G21" s="1329"/>
      <c r="H21" s="1331" t="s">
        <v>68</v>
      </c>
      <c r="I21" s="1332">
        <f>K20</f>
        <v>1</v>
      </c>
      <c r="J21" s="1332"/>
      <c r="K21" s="1332"/>
      <c r="L21" s="1333"/>
      <c r="M21" s="1330" t="s">
        <v>69</v>
      </c>
      <c r="N21" s="1334">
        <v>1.5</v>
      </c>
      <c r="O21" s="1334"/>
      <c r="P21" s="1334"/>
      <c r="Q21" s="1334"/>
      <c r="R21" s="1331" t="s">
        <v>68</v>
      </c>
      <c r="S21" s="1334">
        <f>I21*N21</f>
        <v>1.5</v>
      </c>
      <c r="T21" s="1334"/>
      <c r="U21" s="1334"/>
      <c r="V21" s="1334"/>
      <c r="W21" s="1334"/>
      <c r="X21" s="1335"/>
      <c r="Y21" s="1336"/>
      <c r="Z21" s="1337"/>
    </row>
    <row r="22" spans="1:47" s="1266" customFormat="1" ht="14.1" customHeight="1">
      <c r="A22" s="1287"/>
      <c r="B22" s="1289"/>
      <c r="C22" s="1290"/>
      <c r="D22" s="1272"/>
      <c r="E22" s="1269"/>
      <c r="F22" s="1291"/>
      <c r="G22" s="1291"/>
      <c r="H22" s="1293"/>
      <c r="I22" s="1291"/>
      <c r="J22" s="1291"/>
      <c r="K22" s="1339"/>
      <c r="L22" s="1339"/>
      <c r="M22" s="1339"/>
      <c r="N22" s="1340"/>
      <c r="O22" s="1293"/>
      <c r="P22" s="1291"/>
      <c r="Q22" s="1293"/>
      <c r="R22" s="1291"/>
      <c r="S22" s="1291"/>
      <c r="T22" s="1293"/>
      <c r="U22" s="1294"/>
      <c r="V22" s="1294"/>
      <c r="W22" s="1293"/>
      <c r="X22" s="1295"/>
      <c r="Y22" s="1296"/>
      <c r="Z22" s="1265"/>
    </row>
    <row r="23" spans="1:47" s="1266" customFormat="1" ht="14.1" customHeight="1" thickBot="1">
      <c r="A23" s="1312"/>
      <c r="B23" s="1298"/>
      <c r="C23" s="1269"/>
      <c r="D23" s="1269"/>
      <c r="E23" s="1269"/>
      <c r="F23" s="1269"/>
      <c r="G23" s="1313"/>
      <c r="H23" s="1313"/>
      <c r="I23" s="1269"/>
      <c r="J23" s="1269"/>
      <c r="K23" s="1314"/>
      <c r="L23" s="1315"/>
      <c r="M23" s="1269"/>
      <c r="N23" s="1269"/>
      <c r="O23" s="1269"/>
      <c r="P23" s="1316"/>
      <c r="Q23" s="1317"/>
      <c r="R23" s="1317"/>
      <c r="S23" s="1341"/>
      <c r="T23" s="1318"/>
      <c r="U23" s="1319"/>
      <c r="V23" s="1318"/>
      <c r="W23" s="1320" t="s">
        <v>145</v>
      </c>
      <c r="X23" s="1321" t="s">
        <v>29</v>
      </c>
      <c r="Y23" s="1342">
        <f>S21</f>
        <v>1.5</v>
      </c>
      <c r="Z23" s="1265"/>
    </row>
    <row r="24" spans="1:47" s="1300" customFormat="1" ht="14.1" customHeight="1" thickTop="1">
      <c r="A24" s="1343"/>
      <c r="B24" s="1344"/>
      <c r="C24" s="1345"/>
      <c r="D24" s="1346"/>
      <c r="E24" s="1346"/>
      <c r="F24" s="1347"/>
      <c r="G24" s="1347"/>
      <c r="H24" s="1348"/>
      <c r="I24" s="1347"/>
      <c r="J24" s="1347"/>
      <c r="K24" s="1348"/>
      <c r="L24" s="1347"/>
      <c r="M24" s="1347"/>
      <c r="N24" s="1348"/>
      <c r="O24" s="1347"/>
      <c r="P24" s="1347"/>
      <c r="Q24" s="1348"/>
      <c r="R24" s="1347"/>
      <c r="S24" s="1347"/>
      <c r="T24" s="1348"/>
      <c r="U24" s="1349"/>
      <c r="V24" s="1349"/>
      <c r="W24" s="1348"/>
      <c r="X24" s="1350"/>
      <c r="Y24" s="1351"/>
      <c r="Z24" s="1265"/>
    </row>
    <row r="25" spans="1:47" s="1300" customFormat="1" ht="14.1" customHeight="1">
      <c r="A25" s="1287"/>
      <c r="B25" s="1289"/>
      <c r="C25" s="1290"/>
      <c r="D25" s="1272"/>
      <c r="E25" s="1272"/>
      <c r="F25" s="1291"/>
      <c r="G25" s="1291"/>
      <c r="H25" s="1293"/>
      <c r="I25" s="1291"/>
      <c r="J25" s="1291"/>
      <c r="K25" s="1293"/>
      <c r="L25" s="1291"/>
      <c r="M25" s="1291"/>
      <c r="N25" s="1293"/>
      <c r="O25" s="1291"/>
      <c r="P25" s="1291"/>
      <c r="Q25" s="1293"/>
      <c r="R25" s="1291"/>
      <c r="S25" s="1291"/>
      <c r="T25" s="1293"/>
      <c r="U25" s="1294"/>
      <c r="V25" s="1294"/>
      <c r="W25" s="1293"/>
      <c r="X25" s="1295"/>
      <c r="Y25" s="1296"/>
      <c r="Z25" s="1265"/>
    </row>
    <row r="26" spans="1:47" s="1266" customFormat="1" ht="14.1" customHeight="1">
      <c r="A26" s="1287" t="s">
        <v>25</v>
      </c>
      <c r="B26" s="1288" t="s">
        <v>150</v>
      </c>
      <c r="C26" s="1290" t="s">
        <v>151</v>
      </c>
      <c r="D26" s="1267"/>
      <c r="E26" s="1267"/>
      <c r="F26" s="1267"/>
      <c r="G26" s="1270"/>
      <c r="H26" s="1270"/>
      <c r="I26" s="1270"/>
      <c r="J26" s="1270"/>
      <c r="K26" s="1270"/>
      <c r="L26" s="1270"/>
      <c r="M26" s="1270"/>
      <c r="N26" s="1270"/>
      <c r="O26" s="1270"/>
      <c r="P26" s="1270"/>
      <c r="Q26" s="1270"/>
      <c r="R26" s="1267"/>
      <c r="S26" s="1267"/>
      <c r="T26" s="1267"/>
      <c r="U26" s="1267"/>
      <c r="V26" s="1267"/>
      <c r="W26" s="1271"/>
      <c r="X26" s="1271"/>
      <c r="Y26" s="1258"/>
      <c r="Z26" s="1265"/>
      <c r="AD26" s="1269"/>
      <c r="AE26" s="1269"/>
      <c r="AH26" s="1352"/>
      <c r="AI26" s="1352"/>
      <c r="AJ26" s="1352"/>
      <c r="AL26" s="1269"/>
      <c r="AM26" s="1269"/>
      <c r="AN26" s="1269"/>
      <c r="AO26" s="1269"/>
      <c r="AP26" s="1269"/>
      <c r="AQ26" s="1269"/>
      <c r="AR26" s="1269"/>
      <c r="AS26" s="1353"/>
      <c r="AT26" s="1353"/>
      <c r="AU26" s="1353"/>
    </row>
    <row r="27" spans="1:47" s="1300" customFormat="1" ht="14.1" customHeight="1">
      <c r="A27" s="1312"/>
      <c r="B27" s="1289"/>
      <c r="C27" s="1269"/>
      <c r="D27" s="1272" t="s">
        <v>30</v>
      </c>
      <c r="E27" s="1269" t="s">
        <v>34</v>
      </c>
      <c r="H27" s="1272" t="s">
        <v>29</v>
      </c>
      <c r="L27" s="1354">
        <v>94</v>
      </c>
      <c r="M27" s="1354"/>
      <c r="N27" s="1354"/>
      <c r="O27" s="1269" t="s">
        <v>35</v>
      </c>
      <c r="Y27" s="1296"/>
      <c r="Z27" s="1265"/>
      <c r="AD27" s="1269"/>
      <c r="AE27" s="1269"/>
      <c r="AK27" s="1355"/>
      <c r="AL27" s="1355"/>
      <c r="AM27" s="1355"/>
      <c r="AO27" s="1269"/>
      <c r="AP27" s="1269"/>
      <c r="AQ27" s="1269"/>
      <c r="AR27" s="1269"/>
      <c r="AS27" s="1353"/>
      <c r="AT27" s="1353"/>
      <c r="AU27" s="1353"/>
    </row>
    <row r="28" spans="1:47" s="1300" customFormat="1" ht="14.1" customHeight="1">
      <c r="A28" s="1312"/>
      <c r="B28" s="1289"/>
      <c r="C28" s="1269"/>
      <c r="D28" s="1272" t="s">
        <v>30</v>
      </c>
      <c r="E28" s="1269" t="s">
        <v>150</v>
      </c>
      <c r="K28" s="1272" t="s">
        <v>29</v>
      </c>
      <c r="L28" s="1356">
        <v>1</v>
      </c>
      <c r="M28" s="1356"/>
      <c r="N28" s="1356"/>
      <c r="Y28" s="1296"/>
      <c r="Z28" s="1265"/>
      <c r="AD28" s="1269"/>
      <c r="AE28" s="1269"/>
      <c r="AI28" s="1357"/>
      <c r="AJ28" s="1357"/>
      <c r="AM28" s="1358"/>
      <c r="AN28" s="1358"/>
      <c r="AQ28" s="1266"/>
      <c r="AR28" s="1266"/>
      <c r="AS28" s="1266"/>
      <c r="AT28" s="1266"/>
      <c r="AU28" s="1266"/>
    </row>
    <row r="29" spans="1:47" s="1266" customFormat="1" ht="14.1" customHeight="1">
      <c r="A29" s="1312"/>
      <c r="B29" s="1289"/>
      <c r="C29" s="1269"/>
      <c r="D29" s="1272" t="s">
        <v>30</v>
      </c>
      <c r="E29" s="1269" t="s">
        <v>152</v>
      </c>
      <c r="J29" s="1359"/>
      <c r="K29" s="1357"/>
      <c r="L29" s="1357"/>
      <c r="M29" s="1357"/>
      <c r="N29" s="1272"/>
      <c r="O29" s="1358"/>
      <c r="P29" s="1358"/>
      <c r="Q29" s="1360"/>
      <c r="Y29" s="1296"/>
      <c r="Z29" s="1265"/>
      <c r="AA29" s="1300"/>
      <c r="AB29" s="1300"/>
      <c r="AC29" s="1269"/>
      <c r="AD29" s="1361"/>
      <c r="AE29" s="1269"/>
      <c r="AI29" s="1357"/>
      <c r="AJ29" s="1357"/>
      <c r="AM29" s="1358"/>
      <c r="AN29" s="1358"/>
      <c r="AR29" s="1362"/>
      <c r="AS29" s="1362"/>
      <c r="AT29" s="1362"/>
      <c r="AU29" s="1362"/>
    </row>
    <row r="30" spans="1:47" s="1266" customFormat="1" ht="14.1" customHeight="1">
      <c r="A30" s="1312"/>
      <c r="B30" s="1289"/>
      <c r="C30" s="1269"/>
      <c r="E30" s="1363" t="s">
        <v>305</v>
      </c>
      <c r="F30" s="1364">
        <v>3.7</v>
      </c>
      <c r="G30" s="1364"/>
      <c r="H30" s="1364"/>
      <c r="I30" s="1272" t="s">
        <v>69</v>
      </c>
      <c r="J30" s="1365">
        <v>8</v>
      </c>
      <c r="K30" s="1365"/>
      <c r="L30" s="1299" t="s">
        <v>306</v>
      </c>
      <c r="M30" s="1364">
        <v>6.7</v>
      </c>
      <c r="N30" s="1364"/>
      <c r="O30" s="1364"/>
      <c r="P30" s="1272" t="s">
        <v>69</v>
      </c>
      <c r="Q30" s="1365">
        <v>8</v>
      </c>
      <c r="R30" s="1365"/>
      <c r="S30" s="1272" t="s">
        <v>307</v>
      </c>
      <c r="T30" s="1366">
        <f>L27/1000</f>
        <v>9.4E-2</v>
      </c>
      <c r="U30" s="1366"/>
      <c r="V30" s="1366"/>
      <c r="W30" s="1366"/>
      <c r="Y30" s="1296"/>
      <c r="Z30" s="1265"/>
      <c r="AA30" s="1300"/>
      <c r="AB30" s="1300"/>
      <c r="AC30" s="1269"/>
      <c r="AD30" s="1361"/>
      <c r="AE30" s="1269"/>
      <c r="AH30" s="1367"/>
      <c r="AI30" s="1367"/>
      <c r="AJ30" s="1367"/>
      <c r="AK30" s="1367"/>
      <c r="AO30" s="1269"/>
      <c r="AP30" s="1272"/>
      <c r="AQ30" s="1269"/>
      <c r="AR30" s="1269"/>
      <c r="AS30" s="1353"/>
      <c r="AT30" s="1353"/>
      <c r="AU30" s="1353"/>
    </row>
    <row r="31" spans="1:47" s="1266" customFormat="1" ht="14.1" customHeight="1">
      <c r="A31" s="1312"/>
      <c r="B31" s="1289"/>
      <c r="C31" s="1269"/>
      <c r="D31" s="1269"/>
      <c r="E31" s="1272" t="s">
        <v>68</v>
      </c>
      <c r="F31" s="1368">
        <f>TRUNC(((F30*J30)+(M30*Q30))*T30,3)</f>
        <v>7.82</v>
      </c>
      <c r="G31" s="1368"/>
      <c r="H31" s="1368"/>
      <c r="I31" s="1368"/>
      <c r="J31" s="1299"/>
      <c r="K31" s="1299"/>
      <c r="L31" s="1299"/>
      <c r="M31" s="1299"/>
      <c r="N31" s="1299"/>
      <c r="O31" s="1299"/>
      <c r="P31" s="1299"/>
      <c r="Q31" s="1299"/>
      <c r="R31" s="1299"/>
      <c r="S31" s="1299"/>
      <c r="T31" s="1299"/>
      <c r="U31" s="1299"/>
      <c r="V31" s="1299"/>
      <c r="W31" s="1299"/>
      <c r="Y31" s="1296"/>
      <c r="Z31" s="1265"/>
      <c r="AA31" s="1300"/>
      <c r="AB31" s="1300"/>
      <c r="AC31" s="1300"/>
      <c r="AD31" s="1300"/>
      <c r="AE31" s="1300"/>
      <c r="AF31" s="1300"/>
      <c r="AG31" s="1300"/>
      <c r="AH31" s="1300"/>
      <c r="AN31" s="1369"/>
      <c r="AO31" s="1300"/>
      <c r="AP31" s="1300"/>
    </row>
    <row r="32" spans="1:47" s="1266" customFormat="1" ht="14.1" customHeight="1">
      <c r="A32" s="1312"/>
      <c r="B32" s="1289"/>
      <c r="C32" s="1269"/>
      <c r="D32" s="1269"/>
      <c r="L32" s="1367"/>
      <c r="M32" s="1367"/>
      <c r="N32" s="1367"/>
      <c r="R32" s="1269"/>
      <c r="S32" s="1272"/>
      <c r="T32" s="1269"/>
      <c r="U32" s="1269"/>
      <c r="V32" s="1353"/>
      <c r="W32" s="1353"/>
      <c r="X32" s="1353"/>
      <c r="Y32" s="1296"/>
      <c r="Z32" s="1265"/>
      <c r="AA32" s="1300"/>
      <c r="AB32" s="1300"/>
      <c r="AC32" s="1300"/>
      <c r="AD32" s="1300"/>
      <c r="AE32" s="1300"/>
      <c r="AF32" s="1300"/>
      <c r="AG32" s="1300"/>
      <c r="AH32" s="1300"/>
      <c r="AI32" s="1300"/>
      <c r="AJ32" s="1300"/>
      <c r="AK32" s="1370"/>
      <c r="AL32" s="1370"/>
      <c r="AM32" s="1369"/>
      <c r="AN32" s="1369"/>
      <c r="AO32" s="1300"/>
      <c r="AP32" s="1300"/>
    </row>
    <row r="33" spans="1:42" s="1266" customFormat="1" ht="14.1" customHeight="1" thickBot="1">
      <c r="A33" s="1312"/>
      <c r="B33" s="1289"/>
      <c r="C33" s="1269"/>
      <c r="D33" s="1269"/>
      <c r="E33" s="1269"/>
      <c r="F33" s="1269"/>
      <c r="G33" s="1313"/>
      <c r="H33" s="1313"/>
      <c r="I33" s="1272"/>
      <c r="J33" s="1371"/>
      <c r="K33" s="1371"/>
      <c r="L33" s="1371"/>
      <c r="M33" s="1371"/>
      <c r="N33" s="1272"/>
      <c r="O33" s="1269"/>
      <c r="P33" s="1317"/>
      <c r="Q33" s="1317"/>
      <c r="R33" s="1341"/>
      <c r="S33" s="1318"/>
      <c r="T33" s="1318"/>
      <c r="U33" s="1318"/>
      <c r="V33" s="1372"/>
      <c r="W33" s="1320" t="s">
        <v>351</v>
      </c>
      <c r="X33" s="1373" t="s">
        <v>29</v>
      </c>
      <c r="Y33" s="1374">
        <f>L28</f>
        <v>1</v>
      </c>
      <c r="Z33" s="1265"/>
      <c r="AA33" s="1300"/>
      <c r="AB33" s="1300"/>
      <c r="AC33" s="1300"/>
      <c r="AD33" s="1300"/>
      <c r="AE33" s="1300"/>
      <c r="AF33" s="1300"/>
      <c r="AG33" s="1300"/>
      <c r="AH33" s="1300"/>
      <c r="AI33" s="1300"/>
      <c r="AJ33" s="1300"/>
      <c r="AK33" s="1370"/>
      <c r="AL33" s="1370"/>
      <c r="AM33" s="1375"/>
      <c r="AN33" s="1376"/>
      <c r="AO33" s="1300"/>
      <c r="AP33" s="1300"/>
    </row>
    <row r="34" spans="1:42" s="1266" customFormat="1" ht="14.1" customHeight="1" thickTop="1" thickBot="1">
      <c r="A34" s="1312"/>
      <c r="B34" s="1289"/>
      <c r="C34" s="1269"/>
      <c r="D34" s="1269"/>
      <c r="E34" s="1269"/>
      <c r="F34" s="1269"/>
      <c r="G34" s="1313"/>
      <c r="H34" s="1313"/>
      <c r="I34" s="1313"/>
      <c r="J34" s="1269"/>
      <c r="K34" s="1269"/>
      <c r="L34" s="1269"/>
      <c r="M34" s="1272"/>
      <c r="N34" s="1272"/>
      <c r="O34" s="1269"/>
      <c r="P34" s="1317"/>
      <c r="Q34" s="1317"/>
      <c r="R34" s="1341"/>
      <c r="S34" s="1318"/>
      <c r="T34" s="1318"/>
      <c r="U34" s="1318"/>
      <c r="V34" s="1372"/>
      <c r="W34" s="1320" t="s">
        <v>352</v>
      </c>
      <c r="X34" s="1373" t="s">
        <v>29</v>
      </c>
      <c r="Y34" s="1377">
        <f>F31</f>
        <v>7.82</v>
      </c>
      <c r="Z34" s="1265"/>
      <c r="AA34" s="1300"/>
      <c r="AB34" s="1300"/>
      <c r="AC34" s="1300"/>
      <c r="AD34" s="1300"/>
      <c r="AE34" s="1300"/>
      <c r="AF34" s="1300"/>
      <c r="AG34" s="1300"/>
      <c r="AH34" s="1300"/>
      <c r="AI34" s="1300"/>
      <c r="AJ34" s="1300"/>
      <c r="AK34" s="1370"/>
      <c r="AL34" s="1370"/>
      <c r="AM34" s="1375"/>
      <c r="AN34" s="1376"/>
      <c r="AO34" s="1300"/>
      <c r="AP34" s="1300"/>
    </row>
    <row r="35" spans="1:42" s="1300" customFormat="1" ht="14.1" customHeight="1" thickTop="1">
      <c r="A35" s="1343"/>
      <c r="B35" s="1344"/>
      <c r="C35" s="1345"/>
      <c r="D35" s="1346"/>
      <c r="E35" s="1346"/>
      <c r="F35" s="1347"/>
      <c r="G35" s="1347"/>
      <c r="H35" s="1348"/>
      <c r="I35" s="1347"/>
      <c r="J35" s="1347"/>
      <c r="K35" s="1348"/>
      <c r="L35" s="1347"/>
      <c r="M35" s="1347"/>
      <c r="N35" s="1348"/>
      <c r="O35" s="1347"/>
      <c r="P35" s="1347"/>
      <c r="Q35" s="1348"/>
      <c r="R35" s="1347"/>
      <c r="S35" s="1347"/>
      <c r="T35" s="1348"/>
      <c r="U35" s="1349"/>
      <c r="V35" s="1349"/>
      <c r="W35" s="1348"/>
      <c r="X35" s="1350"/>
      <c r="Y35" s="1351"/>
      <c r="Z35" s="1265"/>
    </row>
    <row r="36" spans="1:42" s="1300" customFormat="1" ht="14.1" customHeight="1">
      <c r="A36" s="1287"/>
      <c r="B36" s="1289"/>
      <c r="C36" s="1290"/>
      <c r="D36" s="1272"/>
      <c r="E36" s="1272"/>
      <c r="F36" s="1291"/>
      <c r="G36" s="1291"/>
      <c r="H36" s="1293"/>
      <c r="I36" s="1291"/>
      <c r="J36" s="1291"/>
      <c r="K36" s="1293"/>
      <c r="L36" s="1291"/>
      <c r="M36" s="1291"/>
      <c r="N36" s="1293"/>
      <c r="O36" s="1291"/>
      <c r="P36" s="1291"/>
      <c r="Q36" s="1293"/>
      <c r="R36" s="1291"/>
      <c r="S36" s="1291"/>
      <c r="T36" s="1293"/>
      <c r="U36" s="1294"/>
      <c r="V36" s="1294"/>
      <c r="W36" s="1293"/>
      <c r="X36" s="1295"/>
      <c r="Y36" s="1296"/>
      <c r="Z36" s="1265"/>
    </row>
    <row r="37" spans="1:42" s="1266" customFormat="1" ht="14.1" customHeight="1">
      <c r="A37" s="1287" t="s">
        <v>53</v>
      </c>
      <c r="B37" s="1288" t="s">
        <v>459</v>
      </c>
      <c r="C37" s="1324">
        <f>C19</f>
        <v>1000</v>
      </c>
      <c r="D37" s="1324"/>
      <c r="E37" s="1324"/>
      <c r="F37" s="1324"/>
      <c r="G37" s="1324"/>
      <c r="H37" s="1270"/>
      <c r="I37" s="1270"/>
      <c r="J37" s="1270"/>
      <c r="K37" s="1270"/>
      <c r="L37" s="1270"/>
      <c r="R37" s="1267"/>
      <c r="S37" s="1267"/>
      <c r="T37" s="1267"/>
      <c r="U37" s="1267"/>
      <c r="V37" s="1267"/>
      <c r="W37" s="1271"/>
      <c r="X37" s="1271"/>
      <c r="Y37" s="1258"/>
      <c r="Z37" s="1265"/>
    </row>
    <row r="38" spans="1:42" s="1266" customFormat="1" ht="14.1" customHeight="1">
      <c r="A38" s="1287"/>
      <c r="B38" s="1289"/>
      <c r="C38" s="1290"/>
      <c r="D38" s="1272" t="s">
        <v>30</v>
      </c>
      <c r="E38" s="1269" t="s">
        <v>497</v>
      </c>
      <c r="F38" s="1291"/>
      <c r="G38" s="1291"/>
      <c r="I38" s="1291" t="s">
        <v>29</v>
      </c>
      <c r="J38" s="1378">
        <f>N8</f>
        <v>152</v>
      </c>
      <c r="K38" s="1378"/>
      <c r="L38" s="1378"/>
      <c r="M38" s="1379"/>
      <c r="O38" s="1293"/>
      <c r="P38" s="1291"/>
      <c r="Q38" s="1293"/>
      <c r="R38" s="1291"/>
      <c r="S38" s="1291"/>
      <c r="T38" s="1293"/>
      <c r="U38" s="1294"/>
      <c r="V38" s="1294"/>
      <c r="W38" s="1293"/>
      <c r="X38" s="1295"/>
      <c r="Y38" s="1296"/>
      <c r="Z38" s="1265"/>
    </row>
    <row r="39" spans="1:42" s="1266" customFormat="1" ht="14.1" customHeight="1">
      <c r="A39" s="1287"/>
      <c r="B39" s="1289"/>
      <c r="C39" s="1290"/>
      <c r="D39" s="1272"/>
      <c r="E39" s="1272"/>
      <c r="J39" s="1380"/>
      <c r="K39" s="1359"/>
      <c r="L39" s="1357"/>
      <c r="M39" s="1357"/>
      <c r="N39" s="1357"/>
      <c r="O39" s="1272"/>
      <c r="P39" s="1358"/>
      <c r="Q39" s="1358"/>
      <c r="R39" s="1360"/>
      <c r="S39" s="1272"/>
      <c r="T39" s="1381"/>
      <c r="U39" s="1381"/>
      <c r="V39" s="1381"/>
      <c r="W39" s="1381"/>
      <c r="X39" s="1295"/>
      <c r="Y39" s="1296"/>
      <c r="Z39" s="1265"/>
    </row>
    <row r="40" spans="1:42" s="1266" customFormat="1" ht="14.1" customHeight="1" thickBot="1">
      <c r="A40" s="1312"/>
      <c r="B40" s="1298"/>
      <c r="C40" s="1269"/>
      <c r="D40" s="1269"/>
      <c r="E40" s="1269"/>
      <c r="F40" s="1269"/>
      <c r="G40" s="1313"/>
      <c r="H40" s="1313"/>
      <c r="I40" s="1269"/>
      <c r="J40" s="1269"/>
      <c r="K40" s="1314"/>
      <c r="L40" s="1315"/>
      <c r="M40" s="1269"/>
      <c r="N40" s="1269"/>
      <c r="O40" s="1269"/>
      <c r="P40" s="1316"/>
      <c r="Q40" s="1317"/>
      <c r="R40" s="1317"/>
      <c r="S40" s="1317"/>
      <c r="T40" s="1269"/>
      <c r="U40" s="1319"/>
      <c r="V40" s="1318"/>
      <c r="W40" s="1320" t="s">
        <v>353</v>
      </c>
      <c r="X40" s="1321" t="s">
        <v>29</v>
      </c>
      <c r="Y40" s="1382">
        <f>J38</f>
        <v>152</v>
      </c>
      <c r="Z40" s="1265"/>
    </row>
    <row r="41" spans="1:42" s="1266" customFormat="1" ht="14.1" customHeight="1" thickTop="1">
      <c r="A41" s="1343"/>
      <c r="B41" s="1344"/>
      <c r="C41" s="1345"/>
      <c r="D41" s="1346"/>
      <c r="E41" s="1346"/>
      <c r="F41" s="1347"/>
      <c r="G41" s="1347"/>
      <c r="H41" s="1348"/>
      <c r="I41" s="1347"/>
      <c r="J41" s="1347"/>
      <c r="K41" s="1348"/>
      <c r="L41" s="1347"/>
      <c r="M41" s="1347"/>
      <c r="N41" s="1348"/>
      <c r="O41" s="1347"/>
      <c r="P41" s="1347"/>
      <c r="Q41" s="1348"/>
      <c r="R41" s="1347"/>
      <c r="S41" s="1347"/>
      <c r="T41" s="1348"/>
      <c r="U41" s="1349"/>
      <c r="V41" s="1349"/>
      <c r="W41" s="1348"/>
      <c r="X41" s="1350"/>
      <c r="Y41" s="1351"/>
      <c r="Z41" s="1265"/>
    </row>
    <row r="42" spans="1:42" s="1300" customFormat="1" ht="14.1" customHeight="1">
      <c r="A42" s="1287"/>
      <c r="B42" s="1289"/>
      <c r="C42" s="1290"/>
      <c r="D42" s="1272"/>
      <c r="E42" s="1272"/>
      <c r="F42" s="1291"/>
      <c r="G42" s="1291"/>
      <c r="H42" s="1293"/>
      <c r="I42" s="1291"/>
      <c r="J42" s="1291"/>
      <c r="K42" s="1293"/>
      <c r="L42" s="1291"/>
      <c r="M42" s="1291"/>
      <c r="N42" s="1293"/>
      <c r="O42" s="1291"/>
      <c r="P42" s="1291"/>
      <c r="Q42" s="1293"/>
      <c r="R42" s="1291"/>
      <c r="S42" s="1291"/>
      <c r="T42" s="1293"/>
      <c r="U42" s="1294"/>
      <c r="V42" s="1294"/>
      <c r="W42" s="1293"/>
      <c r="X42" s="1295"/>
      <c r="Y42" s="1296"/>
      <c r="Z42" s="1265"/>
    </row>
    <row r="43" spans="1:42" s="1266" customFormat="1" ht="14.1" customHeight="1">
      <c r="A43" s="1287" t="s">
        <v>33</v>
      </c>
      <c r="B43" s="1288" t="s">
        <v>354</v>
      </c>
      <c r="C43" s="1290"/>
      <c r="D43" s="1267"/>
      <c r="E43" s="1267"/>
      <c r="F43" s="1290"/>
      <c r="G43" s="1270"/>
      <c r="H43" s="1270"/>
      <c r="I43" s="1270"/>
      <c r="J43" s="1270"/>
      <c r="K43" s="1270"/>
      <c r="L43" s="1270"/>
      <c r="M43" s="1270"/>
      <c r="N43" s="1270"/>
      <c r="O43" s="1270"/>
      <c r="P43" s="1270"/>
      <c r="Q43" s="1270"/>
      <c r="R43" s="1267"/>
      <c r="S43" s="1267"/>
      <c r="T43" s="1267"/>
      <c r="U43" s="1267"/>
      <c r="V43" s="1267"/>
      <c r="W43" s="1271"/>
      <c r="X43" s="1271"/>
      <c r="Y43" s="1258"/>
      <c r="Z43" s="1265"/>
    </row>
    <row r="44" spans="1:42" s="1266" customFormat="1" ht="14.1" customHeight="1">
      <c r="A44" s="1287"/>
      <c r="B44" s="1289"/>
      <c r="C44" s="1290"/>
      <c r="D44" s="1272" t="s">
        <v>30</v>
      </c>
      <c r="E44" s="1269" t="s">
        <v>354</v>
      </c>
      <c r="F44" s="1291"/>
      <c r="G44" s="1291"/>
      <c r="J44" s="1291" t="s">
        <v>29</v>
      </c>
      <c r="K44" s="1378">
        <f>N8</f>
        <v>152</v>
      </c>
      <c r="L44" s="1378"/>
      <c r="M44" s="1378"/>
      <c r="N44" s="1379"/>
      <c r="O44" s="1293"/>
      <c r="P44" s="1291"/>
      <c r="Q44" s="1293"/>
      <c r="R44" s="1291"/>
      <c r="S44" s="1291"/>
      <c r="T44" s="1293"/>
      <c r="U44" s="1294"/>
      <c r="V44" s="1294"/>
      <c r="W44" s="1293"/>
      <c r="X44" s="1295"/>
      <c r="Y44" s="1296"/>
      <c r="Z44" s="1265"/>
    </row>
    <row r="45" spans="1:42" s="1266" customFormat="1" ht="14.1" customHeight="1">
      <c r="A45" s="1287"/>
      <c r="B45" s="1289"/>
      <c r="C45" s="1290"/>
      <c r="D45" s="1272"/>
      <c r="E45" s="1269"/>
      <c r="F45" s="1291"/>
      <c r="G45" s="1291"/>
      <c r="H45" s="1293"/>
      <c r="N45" s="1340"/>
      <c r="O45" s="1293"/>
      <c r="P45" s="1291"/>
      <c r="Q45" s="1293"/>
      <c r="R45" s="1291"/>
      <c r="S45" s="1291"/>
      <c r="T45" s="1293"/>
      <c r="U45" s="1294"/>
      <c r="V45" s="1294"/>
      <c r="W45" s="1293"/>
      <c r="X45" s="1295"/>
      <c r="Y45" s="1296"/>
      <c r="Z45" s="1265"/>
    </row>
    <row r="46" spans="1:42" s="1266" customFormat="1" ht="14.1" customHeight="1" thickBot="1">
      <c r="A46" s="1312"/>
      <c r="B46" s="1298"/>
      <c r="C46" s="1269"/>
      <c r="D46" s="1269"/>
      <c r="E46" s="1269"/>
      <c r="F46" s="1269"/>
      <c r="G46" s="1313"/>
      <c r="H46" s="1313"/>
      <c r="I46" s="1269"/>
      <c r="J46" s="1269"/>
      <c r="K46" s="1314"/>
      <c r="L46" s="1315"/>
      <c r="M46" s="1269"/>
      <c r="N46" s="1269"/>
      <c r="O46" s="1269"/>
      <c r="P46" s="1316"/>
      <c r="Q46" s="1317"/>
      <c r="R46" s="1317"/>
      <c r="S46" s="1341"/>
      <c r="T46" s="1318"/>
      <c r="U46" s="1319"/>
      <c r="V46" s="1318"/>
      <c r="W46" s="1320" t="s">
        <v>355</v>
      </c>
      <c r="X46" s="1321" t="s">
        <v>29</v>
      </c>
      <c r="Y46" s="1382">
        <f>K44</f>
        <v>152</v>
      </c>
      <c r="Z46" s="1265"/>
    </row>
    <row r="47" spans="1:42" s="1300" customFormat="1" ht="14.1" customHeight="1" thickTop="1">
      <c r="A47" s="1343"/>
      <c r="B47" s="1344"/>
      <c r="C47" s="1345"/>
      <c r="D47" s="1346"/>
      <c r="E47" s="1346"/>
      <c r="F47" s="1347"/>
      <c r="G47" s="1347"/>
      <c r="H47" s="1348"/>
      <c r="I47" s="1347"/>
      <c r="J47" s="1347"/>
      <c r="K47" s="1348"/>
      <c r="L47" s="1347"/>
      <c r="M47" s="1347"/>
      <c r="N47" s="1348"/>
      <c r="O47" s="1347"/>
      <c r="P47" s="1347"/>
      <c r="Q47" s="1348"/>
      <c r="R47" s="1347"/>
      <c r="S47" s="1347"/>
      <c r="T47" s="1348"/>
      <c r="U47" s="1349"/>
      <c r="V47" s="1349"/>
      <c r="W47" s="1348"/>
      <c r="X47" s="1350"/>
      <c r="Y47" s="1351"/>
      <c r="Z47" s="1265"/>
    </row>
    <row r="48" spans="1:42" s="1300" customFormat="1" ht="14.1" customHeight="1">
      <c r="A48" s="1287"/>
      <c r="B48" s="1289"/>
      <c r="C48" s="1290"/>
      <c r="D48" s="1272"/>
      <c r="E48" s="1272"/>
      <c r="F48" s="1291"/>
      <c r="G48" s="1291"/>
      <c r="H48" s="1293"/>
      <c r="I48" s="1291"/>
      <c r="J48" s="1291"/>
      <c r="K48" s="1293"/>
      <c r="L48" s="1291"/>
      <c r="M48" s="1291"/>
      <c r="N48" s="1293"/>
      <c r="O48" s="1291"/>
      <c r="P48" s="1291"/>
      <c r="Q48" s="1293"/>
      <c r="R48" s="1291"/>
      <c r="S48" s="1291"/>
      <c r="T48" s="1293"/>
      <c r="U48" s="1294"/>
      <c r="V48" s="1294"/>
      <c r="W48" s="1293"/>
      <c r="X48" s="1295"/>
      <c r="Y48" s="1296"/>
      <c r="Z48" s="1265"/>
    </row>
    <row r="49" spans="1:26" s="1266" customFormat="1" ht="14.1" customHeight="1">
      <c r="A49" s="1287" t="s">
        <v>28</v>
      </c>
      <c r="B49" s="1288" t="s">
        <v>334</v>
      </c>
      <c r="C49" s="1324">
        <f>N6</f>
        <v>1000</v>
      </c>
      <c r="D49" s="1324"/>
      <c r="E49" s="1324"/>
      <c r="F49" s="1324"/>
      <c r="G49" s="1324"/>
      <c r="H49" s="1270"/>
      <c r="I49" s="1270"/>
      <c r="J49" s="1270"/>
      <c r="K49" s="1270"/>
      <c r="L49" s="1270"/>
      <c r="M49" s="1270"/>
      <c r="N49" s="1270"/>
      <c r="O49" s="1270"/>
      <c r="P49" s="1270"/>
      <c r="Q49" s="1270"/>
      <c r="R49" s="1267"/>
      <c r="S49" s="1267"/>
      <c r="T49" s="1267"/>
      <c r="U49" s="1267"/>
      <c r="V49" s="1267"/>
      <c r="W49" s="1271"/>
      <c r="X49" s="1271"/>
      <c r="Y49" s="1258"/>
      <c r="Z49" s="1265"/>
    </row>
    <row r="50" spans="1:26" s="1266" customFormat="1" ht="14.1" customHeight="1">
      <c r="A50" s="1287"/>
      <c r="B50" s="1289"/>
      <c r="C50" s="1290"/>
      <c r="D50" s="1272" t="s">
        <v>30</v>
      </c>
      <c r="E50" s="1269" t="s">
        <v>356</v>
      </c>
      <c r="F50" s="1291"/>
      <c r="G50" s="1291"/>
      <c r="H50" s="1291" t="s">
        <v>29</v>
      </c>
      <c r="I50" s="1378">
        <v>3</v>
      </c>
      <c r="J50" s="1378"/>
      <c r="K50" s="1378"/>
      <c r="L50" s="1379"/>
      <c r="O50" s="1293"/>
      <c r="P50" s="1291"/>
      <c r="Q50" s="1293"/>
      <c r="R50" s="1291"/>
      <c r="S50" s="1291"/>
      <c r="T50" s="1293"/>
      <c r="U50" s="1294"/>
      <c r="V50" s="1294"/>
      <c r="W50" s="1293"/>
      <c r="X50" s="1295"/>
      <c r="Y50" s="1296"/>
      <c r="Z50" s="1265"/>
    </row>
    <row r="51" spans="1:26" s="1300" customFormat="1" ht="14.1" customHeight="1">
      <c r="A51" s="1297"/>
      <c r="B51" s="1298"/>
      <c r="C51" s="1269"/>
      <c r="D51" s="1272" t="s">
        <v>30</v>
      </c>
      <c r="E51" s="1269" t="s">
        <v>357</v>
      </c>
      <c r="F51" s="1269"/>
      <c r="G51" s="1269"/>
      <c r="H51" s="1272" t="s">
        <v>29</v>
      </c>
      <c r="I51" s="1378">
        <f>N8</f>
        <v>152</v>
      </c>
      <c r="J51" s="1378"/>
      <c r="K51" s="1378"/>
      <c r="L51" s="1383"/>
      <c r="M51" s="1272" t="s">
        <v>358</v>
      </c>
      <c r="N51" s="1378">
        <f>I50</f>
        <v>3</v>
      </c>
      <c r="O51" s="1378"/>
      <c r="P51" s="1378"/>
      <c r="Q51" s="1383"/>
      <c r="R51" s="1269"/>
      <c r="S51" s="1272" t="s">
        <v>68</v>
      </c>
      <c r="T51" s="1325">
        <f>ROUNDUP(I51/N51,0)-1</f>
        <v>50</v>
      </c>
      <c r="U51" s="1325"/>
      <c r="V51" s="1325"/>
      <c r="W51" s="1384"/>
      <c r="X51" s="1269"/>
      <c r="Y51" s="1307"/>
      <c r="Z51" s="1265"/>
    </row>
    <row r="52" spans="1:26" s="1266" customFormat="1" ht="14.1" customHeight="1">
      <c r="A52" s="1287"/>
      <c r="B52" s="1289"/>
      <c r="C52" s="1290"/>
      <c r="D52" s="1272"/>
      <c r="E52" s="1269"/>
      <c r="F52" s="1291"/>
      <c r="G52" s="1291"/>
      <c r="H52" s="1291"/>
      <c r="I52" s="1385"/>
      <c r="J52" s="1385"/>
      <c r="K52" s="1385"/>
      <c r="L52" s="1278"/>
      <c r="O52" s="1293"/>
      <c r="P52" s="1291"/>
      <c r="Q52" s="1293"/>
      <c r="W52" s="1293"/>
      <c r="X52" s="1295"/>
      <c r="Y52" s="1296"/>
      <c r="Z52" s="1265"/>
    </row>
    <row r="53" spans="1:26" s="1266" customFormat="1" ht="14.1" customHeight="1" thickBot="1">
      <c r="A53" s="1312"/>
      <c r="B53" s="1298"/>
      <c r="C53" s="1269"/>
      <c r="D53" s="1269"/>
      <c r="E53" s="1269"/>
      <c r="F53" s="1269"/>
      <c r="G53" s="1313"/>
      <c r="H53" s="1313"/>
      <c r="I53" s="1269"/>
      <c r="J53" s="1269"/>
      <c r="K53" s="1314"/>
      <c r="L53" s="1315"/>
      <c r="M53" s="1269"/>
      <c r="N53" s="1269"/>
      <c r="O53" s="1269"/>
      <c r="P53" s="1316"/>
      <c r="Q53" s="1317"/>
      <c r="R53" s="1317"/>
      <c r="S53" s="1317"/>
      <c r="T53" s="1318"/>
      <c r="U53" s="1319"/>
      <c r="V53" s="1318"/>
      <c r="W53" s="1320" t="s">
        <v>359</v>
      </c>
      <c r="X53" s="1321" t="s">
        <v>29</v>
      </c>
      <c r="Y53" s="1386">
        <f>T51</f>
        <v>50</v>
      </c>
      <c r="Z53" s="1265"/>
    </row>
    <row r="54" spans="1:26" s="1300" customFormat="1" ht="14.1" customHeight="1" thickTop="1">
      <c r="A54" s="1343"/>
      <c r="B54" s="1344"/>
      <c r="C54" s="1345"/>
      <c r="D54" s="1346"/>
      <c r="E54" s="1346"/>
      <c r="F54" s="1347"/>
      <c r="G54" s="1347"/>
      <c r="H54" s="1348"/>
      <c r="I54" s="1347"/>
      <c r="J54" s="1347"/>
      <c r="K54" s="1348"/>
      <c r="L54" s="1347"/>
      <c r="M54" s="1347"/>
      <c r="N54" s="1348"/>
      <c r="O54" s="1347"/>
      <c r="P54" s="1347"/>
      <c r="Q54" s="1348"/>
      <c r="R54" s="1347"/>
      <c r="S54" s="1347"/>
      <c r="T54" s="1348"/>
      <c r="U54" s="1349"/>
      <c r="V54" s="1349"/>
      <c r="W54" s="1348"/>
      <c r="X54" s="1350"/>
      <c r="Y54" s="1351"/>
      <c r="Z54" s="1265"/>
    </row>
    <row r="55" spans="1:26" s="1300" customFormat="1" ht="14.1" customHeight="1">
      <c r="A55" s="1287"/>
      <c r="B55" s="1289"/>
      <c r="C55" s="1290"/>
      <c r="D55" s="1272"/>
      <c r="E55" s="1272"/>
      <c r="F55" s="1291"/>
      <c r="G55" s="1291"/>
      <c r="H55" s="1293"/>
      <c r="I55" s="1291"/>
      <c r="J55" s="1291"/>
      <c r="K55" s="1293"/>
      <c r="L55" s="1291"/>
      <c r="M55" s="1291"/>
      <c r="N55" s="1293"/>
      <c r="O55" s="1291"/>
      <c r="P55" s="1291"/>
      <c r="Q55" s="1293"/>
      <c r="R55" s="1291"/>
      <c r="S55" s="1291"/>
      <c r="T55" s="1293"/>
      <c r="U55" s="1294"/>
      <c r="V55" s="1294"/>
      <c r="W55" s="1293"/>
      <c r="X55" s="1295"/>
      <c r="Y55" s="1296"/>
      <c r="Z55" s="1265"/>
    </row>
    <row r="56" spans="1:26" s="1266" customFormat="1" ht="14.1" customHeight="1">
      <c r="A56" s="1387" t="s">
        <v>360</v>
      </c>
      <c r="B56" s="1288" t="s">
        <v>335</v>
      </c>
      <c r="C56" s="1324">
        <f>C19</f>
        <v>1000</v>
      </c>
      <c r="D56" s="1324"/>
      <c r="E56" s="1324"/>
      <c r="F56" s="1324"/>
      <c r="G56" s="1324"/>
      <c r="H56" s="1270"/>
      <c r="I56" s="1270"/>
      <c r="J56" s="1270"/>
      <c r="K56" s="1270"/>
      <c r="L56" s="1270"/>
      <c r="M56" s="1270"/>
      <c r="N56" s="1270"/>
      <c r="O56" s="1270"/>
      <c r="P56" s="1270"/>
      <c r="Q56" s="1270"/>
      <c r="R56" s="1267"/>
      <c r="S56" s="1267"/>
      <c r="T56" s="1267"/>
      <c r="U56" s="1267"/>
      <c r="V56" s="1267"/>
      <c r="W56" s="1271"/>
      <c r="X56" s="1271"/>
      <c r="Y56" s="1258"/>
      <c r="Z56" s="1265"/>
    </row>
    <row r="57" spans="1:26" s="1266" customFormat="1" ht="14.1" customHeight="1">
      <c r="A57" s="1287"/>
      <c r="B57" s="1289"/>
      <c r="C57" s="1290"/>
      <c r="D57" s="1272" t="s">
        <v>30</v>
      </c>
      <c r="E57" s="1269" t="s">
        <v>356</v>
      </c>
      <c r="F57" s="1291"/>
      <c r="G57" s="1291"/>
      <c r="H57" s="1291" t="s">
        <v>29</v>
      </c>
      <c r="I57" s="1378">
        <v>3</v>
      </c>
      <c r="J57" s="1378"/>
      <c r="K57" s="1378"/>
      <c r="L57" s="1379"/>
      <c r="O57" s="1293"/>
      <c r="P57" s="1291"/>
      <c r="Q57" s="1293"/>
      <c r="R57" s="1291"/>
      <c r="S57" s="1291"/>
      <c r="T57" s="1293"/>
      <c r="U57" s="1294"/>
      <c r="V57" s="1294"/>
      <c r="W57" s="1293"/>
      <c r="X57" s="1295"/>
      <c r="Y57" s="1296"/>
      <c r="Z57" s="1265"/>
    </row>
    <row r="58" spans="1:26" s="1300" customFormat="1" ht="14.1" customHeight="1">
      <c r="A58" s="1297"/>
      <c r="B58" s="1298"/>
      <c r="C58" s="1269"/>
      <c r="D58" s="1272" t="s">
        <v>30</v>
      </c>
      <c r="E58" s="1269" t="s">
        <v>361</v>
      </c>
      <c r="F58" s="1269"/>
      <c r="G58" s="1269"/>
      <c r="H58" s="1272" t="s">
        <v>29</v>
      </c>
      <c r="I58" s="1378">
        <f>N8</f>
        <v>152</v>
      </c>
      <c r="J58" s="1378"/>
      <c r="K58" s="1378"/>
      <c r="L58" s="1383"/>
      <c r="M58" s="1272" t="s">
        <v>358</v>
      </c>
      <c r="N58" s="1378">
        <f>I57</f>
        <v>3</v>
      </c>
      <c r="O58" s="1378"/>
      <c r="P58" s="1378"/>
      <c r="Q58" s="1383"/>
      <c r="R58" s="1269"/>
      <c r="S58" s="1272" t="s">
        <v>68</v>
      </c>
      <c r="T58" s="1325">
        <f>ROUNDUP(I58/N58,0)</f>
        <v>51</v>
      </c>
      <c r="U58" s="1325"/>
      <c r="V58" s="1325"/>
      <c r="W58" s="1384"/>
      <c r="X58" s="1269"/>
      <c r="Y58" s="1307"/>
      <c r="Z58" s="1265"/>
    </row>
    <row r="59" spans="1:26" s="1266" customFormat="1" ht="14.1" customHeight="1">
      <c r="A59" s="1287"/>
      <c r="B59" s="1289"/>
      <c r="C59" s="1290"/>
      <c r="D59" s="1272"/>
      <c r="E59" s="1269"/>
      <c r="F59" s="1291"/>
      <c r="G59" s="1291"/>
      <c r="H59" s="1291"/>
      <c r="I59" s="1385"/>
      <c r="J59" s="1385"/>
      <c r="K59" s="1385"/>
      <c r="L59" s="1278"/>
      <c r="O59" s="1293"/>
      <c r="P59" s="1291"/>
      <c r="Q59" s="1293"/>
      <c r="W59" s="1293"/>
      <c r="X59" s="1295"/>
      <c r="Y59" s="1296"/>
      <c r="Z59" s="1265"/>
    </row>
    <row r="60" spans="1:26" s="1266" customFormat="1" ht="14.1" customHeight="1" thickBot="1">
      <c r="A60" s="1312"/>
      <c r="B60" s="1298"/>
      <c r="C60" s="1269"/>
      <c r="D60" s="1269"/>
      <c r="E60" s="1269"/>
      <c r="F60" s="1269"/>
      <c r="G60" s="1313"/>
      <c r="H60" s="1313"/>
      <c r="I60" s="1269"/>
      <c r="J60" s="1269"/>
      <c r="K60" s="1314"/>
      <c r="L60" s="1315"/>
      <c r="M60" s="1269"/>
      <c r="N60" s="1269"/>
      <c r="O60" s="1269"/>
      <c r="P60" s="1316"/>
      <c r="Q60" s="1317"/>
      <c r="R60" s="1317"/>
      <c r="S60" s="1317"/>
      <c r="T60" s="1318"/>
      <c r="U60" s="1319"/>
      <c r="V60" s="1318"/>
      <c r="W60" s="1320" t="s">
        <v>362</v>
      </c>
      <c r="X60" s="1321" t="s">
        <v>29</v>
      </c>
      <c r="Y60" s="1386">
        <f>T58</f>
        <v>51</v>
      </c>
      <c r="Z60" s="1265"/>
    </row>
    <row r="61" spans="1:26" s="1300" customFormat="1" ht="14.1" customHeight="1" thickTop="1">
      <c r="A61" s="1343"/>
      <c r="B61" s="1344"/>
      <c r="C61" s="1345"/>
      <c r="D61" s="1346"/>
      <c r="E61" s="1346"/>
      <c r="F61" s="1347"/>
      <c r="G61" s="1347"/>
      <c r="H61" s="1348"/>
      <c r="I61" s="1347"/>
      <c r="J61" s="1347"/>
      <c r="K61" s="1348"/>
      <c r="L61" s="1347"/>
      <c r="M61" s="1347"/>
      <c r="N61" s="1348"/>
      <c r="O61" s="1347"/>
      <c r="P61" s="1347"/>
      <c r="Q61" s="1348"/>
      <c r="R61" s="1347"/>
      <c r="S61" s="1347"/>
      <c r="T61" s="1348"/>
      <c r="U61" s="1349"/>
      <c r="V61" s="1349"/>
      <c r="W61" s="1348"/>
      <c r="X61" s="1350"/>
      <c r="Y61" s="1351"/>
      <c r="Z61" s="1265"/>
    </row>
    <row r="62" spans="1:26" s="1300" customFormat="1" ht="14.1" customHeight="1">
      <c r="A62" s="1287"/>
      <c r="B62" s="1289"/>
      <c r="C62" s="1290"/>
      <c r="D62" s="1272"/>
      <c r="E62" s="1272"/>
      <c r="F62" s="1291"/>
      <c r="G62" s="1291"/>
      <c r="H62" s="1293"/>
      <c r="I62" s="1291"/>
      <c r="J62" s="1291"/>
      <c r="K62" s="1293"/>
      <c r="L62" s="1291"/>
      <c r="M62" s="1291"/>
      <c r="N62" s="1293"/>
      <c r="O62" s="1291"/>
      <c r="P62" s="1291"/>
      <c r="Q62" s="1293"/>
      <c r="R62" s="1291"/>
      <c r="S62" s="1291"/>
      <c r="T62" s="1293"/>
      <c r="U62" s="1294"/>
      <c r="V62" s="1294"/>
      <c r="W62" s="1293"/>
      <c r="X62" s="1295"/>
      <c r="Y62" s="1296"/>
      <c r="Z62" s="1265"/>
    </row>
    <row r="63" spans="1:26" s="1266" customFormat="1" ht="14.1" customHeight="1">
      <c r="A63" s="1387" t="s">
        <v>363</v>
      </c>
      <c r="B63" s="1288" t="s">
        <v>508</v>
      </c>
      <c r="C63" s="1290"/>
      <c r="D63" s="1267"/>
      <c r="E63" s="1267"/>
      <c r="F63" s="1267"/>
      <c r="G63" s="1270"/>
      <c r="H63" s="1270"/>
      <c r="I63" s="1270"/>
      <c r="J63" s="1270"/>
      <c r="K63" s="1270"/>
      <c r="L63" s="1270"/>
      <c r="M63" s="1270"/>
      <c r="N63" s="1270"/>
      <c r="O63" s="1270"/>
      <c r="P63" s="1270"/>
      <c r="Q63" s="1270"/>
      <c r="R63" s="1267"/>
      <c r="S63" s="1267"/>
      <c r="T63" s="1267"/>
      <c r="U63" s="1267"/>
      <c r="V63" s="1267"/>
      <c r="W63" s="1271"/>
      <c r="X63" s="1271"/>
      <c r="Y63" s="1258"/>
      <c r="Z63" s="1265"/>
    </row>
    <row r="64" spans="1:26" s="1266" customFormat="1" ht="14.1" customHeight="1">
      <c r="A64" s="1287"/>
      <c r="B64" s="1289"/>
      <c r="C64" s="1290"/>
      <c r="D64" s="1272" t="s">
        <v>30</v>
      </c>
      <c r="E64" s="1269" t="s">
        <v>508</v>
      </c>
      <c r="F64" s="1291"/>
      <c r="G64" s="1291"/>
      <c r="H64" s="1293"/>
      <c r="I64" s="1291"/>
      <c r="J64" s="1291" t="s">
        <v>29</v>
      </c>
      <c r="K64" s="1325">
        <v>1</v>
      </c>
      <c r="L64" s="1325"/>
      <c r="M64" s="1325"/>
      <c r="N64" s="1326"/>
      <c r="O64" s="1293"/>
      <c r="P64" s="1291"/>
      <c r="Q64" s="1293"/>
      <c r="R64" s="1291"/>
      <c r="S64" s="1291"/>
      <c r="T64" s="1293"/>
      <c r="U64" s="1294"/>
      <c r="V64" s="1294"/>
      <c r="W64" s="1293"/>
      <c r="X64" s="1295"/>
      <c r="Y64" s="1296"/>
      <c r="Z64" s="1265"/>
    </row>
    <row r="65" spans="1:26" s="1266" customFormat="1" ht="14.1" customHeight="1">
      <c r="A65" s="1287"/>
      <c r="B65" s="1289"/>
      <c r="C65" s="1290"/>
      <c r="D65" s="1272"/>
      <c r="E65" s="1269"/>
      <c r="F65" s="1291"/>
      <c r="G65" s="1291"/>
      <c r="H65" s="1293"/>
      <c r="I65" s="1291"/>
      <c r="J65" s="1291"/>
      <c r="K65" s="1339"/>
      <c r="L65" s="1339"/>
      <c r="M65" s="1339"/>
      <c r="N65" s="1340"/>
      <c r="O65" s="1293"/>
      <c r="P65" s="1291"/>
      <c r="Q65" s="1293"/>
      <c r="R65" s="1291"/>
      <c r="S65" s="1291"/>
      <c r="T65" s="1293"/>
      <c r="U65" s="1294"/>
      <c r="V65" s="1294"/>
      <c r="W65" s="1293"/>
      <c r="X65" s="1295"/>
      <c r="Y65" s="1296"/>
      <c r="Z65" s="1265"/>
    </row>
    <row r="66" spans="1:26" s="1266" customFormat="1" ht="14.1" customHeight="1" thickBot="1">
      <c r="A66" s="1312"/>
      <c r="B66" s="1298"/>
      <c r="C66" s="1269"/>
      <c r="D66" s="1269"/>
      <c r="E66" s="1269"/>
      <c r="F66" s="1269"/>
      <c r="G66" s="1313"/>
      <c r="H66" s="1313"/>
      <c r="I66" s="1269"/>
      <c r="J66" s="1269"/>
      <c r="K66" s="1314"/>
      <c r="L66" s="1315"/>
      <c r="M66" s="1269"/>
      <c r="N66" s="1269"/>
      <c r="O66" s="1269"/>
      <c r="P66" s="1316"/>
      <c r="Q66" s="1317"/>
      <c r="R66" s="1317"/>
      <c r="S66" s="1317"/>
      <c r="T66" s="1318"/>
      <c r="U66" s="1319"/>
      <c r="V66" s="1318"/>
      <c r="W66" s="1320" t="s">
        <v>510</v>
      </c>
      <c r="X66" s="1321" t="s">
        <v>29</v>
      </c>
      <c r="Y66" s="1386">
        <f>K64</f>
        <v>1</v>
      </c>
      <c r="Z66" s="1265"/>
    </row>
    <row r="67" spans="1:26" s="1300" customFormat="1" ht="14.1" customHeight="1" thickTop="1">
      <c r="A67" s="1343"/>
      <c r="B67" s="1344"/>
      <c r="C67" s="1345"/>
      <c r="D67" s="1346"/>
      <c r="E67" s="1346"/>
      <c r="F67" s="1347"/>
      <c r="G67" s="1347"/>
      <c r="H67" s="1348"/>
      <c r="I67" s="1347"/>
      <c r="J67" s="1347"/>
      <c r="K67" s="1348"/>
      <c r="L67" s="1347"/>
      <c r="M67" s="1347"/>
      <c r="N67" s="1348"/>
      <c r="O67" s="1347"/>
      <c r="P67" s="1347"/>
      <c r="Q67" s="1348"/>
      <c r="R67" s="1347"/>
      <c r="S67" s="1347"/>
      <c r="T67" s="1348"/>
      <c r="U67" s="1349"/>
      <c r="V67" s="1349"/>
      <c r="W67" s="1348"/>
      <c r="X67" s="1350"/>
      <c r="Y67" s="1351"/>
      <c r="Z67" s="1265"/>
    </row>
    <row r="68" spans="1:26" s="1300" customFormat="1" ht="14.1" customHeight="1">
      <c r="A68" s="1287"/>
      <c r="B68" s="1289"/>
      <c r="C68" s="1290"/>
      <c r="D68" s="1272"/>
      <c r="E68" s="1272"/>
      <c r="F68" s="1291"/>
      <c r="G68" s="1291"/>
      <c r="H68" s="1293"/>
      <c r="I68" s="1291"/>
      <c r="J68" s="1291"/>
      <c r="K68" s="1293"/>
      <c r="L68" s="1291"/>
      <c r="M68" s="1291"/>
      <c r="N68" s="1293"/>
      <c r="O68" s="1291"/>
      <c r="P68" s="1291"/>
      <c r="Q68" s="1293"/>
      <c r="R68" s="1291"/>
      <c r="S68" s="1291"/>
      <c r="T68" s="1293"/>
      <c r="U68" s="1294"/>
      <c r="V68" s="1294"/>
      <c r="W68" s="1293"/>
      <c r="X68" s="1295"/>
      <c r="Y68" s="1296"/>
      <c r="Z68" s="1265"/>
    </row>
    <row r="69" spans="1:26" s="1266" customFormat="1" ht="14.1" customHeight="1">
      <c r="A69" s="1387" t="s">
        <v>364</v>
      </c>
      <c r="B69" s="1288" t="s">
        <v>336</v>
      </c>
      <c r="C69" s="1290" t="s">
        <v>365</v>
      </c>
      <c r="D69" s="1267"/>
      <c r="E69" s="1267"/>
      <c r="F69" s="1267"/>
      <c r="G69" s="1270"/>
      <c r="H69" s="1270"/>
      <c r="I69" s="1270"/>
      <c r="J69" s="1270"/>
      <c r="K69" s="1270"/>
      <c r="L69" s="1270"/>
      <c r="M69" s="1270"/>
      <c r="N69" s="1270"/>
      <c r="O69" s="1270"/>
      <c r="P69" s="1270"/>
      <c r="Q69" s="1270"/>
      <c r="R69" s="1267"/>
      <c r="S69" s="1267"/>
      <c r="T69" s="1267"/>
      <c r="U69" s="1267"/>
      <c r="V69" s="1267"/>
      <c r="W69" s="1271"/>
      <c r="X69" s="1271"/>
      <c r="Y69" s="1258"/>
      <c r="Z69" s="1265"/>
    </row>
    <row r="70" spans="1:26" s="1300" customFormat="1" ht="14.1" customHeight="1">
      <c r="A70" s="1287"/>
      <c r="B70" s="1289"/>
      <c r="C70" s="1290"/>
      <c r="D70" s="1272"/>
      <c r="E70" s="1272"/>
      <c r="F70" s="1291"/>
      <c r="G70" s="1291"/>
      <c r="H70" s="1293"/>
      <c r="I70" s="1291"/>
      <c r="J70" s="1291"/>
      <c r="K70" s="1293"/>
      <c r="L70" s="1291"/>
      <c r="M70" s="1291"/>
      <c r="N70" s="1293"/>
      <c r="O70" s="1291"/>
      <c r="P70" s="1291"/>
      <c r="Q70" s="1293"/>
      <c r="R70" s="1291"/>
      <c r="S70" s="1291"/>
      <c r="T70" s="1293"/>
      <c r="U70" s="1294"/>
      <c r="V70" s="1294"/>
      <c r="W70" s="1293"/>
      <c r="X70" s="1295"/>
      <c r="Y70" s="1296"/>
      <c r="Z70" s="1265"/>
    </row>
    <row r="71" spans="1:26" s="1300" customFormat="1" ht="14.1" customHeight="1">
      <c r="A71" s="1287"/>
      <c r="B71" s="1289"/>
      <c r="C71" s="1290"/>
      <c r="D71" s="1272"/>
      <c r="E71" s="1272"/>
      <c r="F71" s="1291"/>
      <c r="G71" s="1291"/>
      <c r="H71" s="1293"/>
      <c r="I71" s="1291"/>
      <c r="J71" s="1291"/>
      <c r="K71" s="1293"/>
      <c r="L71" s="1291"/>
      <c r="M71" s="1291"/>
      <c r="N71" s="1293"/>
      <c r="O71" s="1291"/>
      <c r="P71" s="1291"/>
      <c r="Q71" s="1293"/>
      <c r="R71" s="1291"/>
      <c r="S71" s="1291"/>
      <c r="T71" s="1293"/>
      <c r="U71" s="1294"/>
      <c r="V71" s="1294"/>
      <c r="W71" s="1293"/>
      <c r="X71" s="1295"/>
      <c r="Y71" s="1296"/>
      <c r="Z71" s="1265"/>
    </row>
    <row r="72" spans="1:26" s="1300" customFormat="1" ht="14.1" customHeight="1">
      <c r="A72" s="1287"/>
      <c r="B72" s="1289"/>
      <c r="C72" s="1290"/>
      <c r="D72" s="1272"/>
      <c r="E72" s="1272"/>
      <c r="F72" s="1291"/>
      <c r="G72" s="1291"/>
      <c r="H72" s="1293"/>
      <c r="I72" s="1291"/>
      <c r="J72" s="1291"/>
      <c r="K72" s="1293"/>
      <c r="L72" s="1291"/>
      <c r="M72" s="1291"/>
      <c r="N72" s="1293"/>
      <c r="O72" s="1291"/>
      <c r="P72" s="1291"/>
      <c r="Q72" s="1293"/>
      <c r="R72" s="1291"/>
      <c r="S72" s="1291"/>
      <c r="T72" s="1293"/>
      <c r="U72" s="1294"/>
      <c r="V72" s="1294"/>
      <c r="W72" s="1293"/>
      <c r="X72" s="1295"/>
      <c r="Y72" s="1296"/>
      <c r="Z72" s="1265"/>
    </row>
    <row r="73" spans="1:26" s="1300" customFormat="1" ht="14.1" customHeight="1">
      <c r="A73" s="1287"/>
      <c r="B73" s="1289"/>
      <c r="C73" s="1290"/>
      <c r="D73" s="1272"/>
      <c r="E73" s="1272"/>
      <c r="F73" s="1291"/>
      <c r="G73" s="1291"/>
      <c r="H73" s="1293"/>
      <c r="I73" s="1291"/>
      <c r="J73" s="1291"/>
      <c r="K73" s="1293"/>
      <c r="L73" s="1291"/>
      <c r="M73" s="1291"/>
      <c r="N73" s="1293"/>
      <c r="O73" s="1291"/>
      <c r="P73" s="1291"/>
      <c r="Q73" s="1293"/>
      <c r="R73" s="1291"/>
      <c r="S73" s="1291"/>
      <c r="T73" s="1293"/>
      <c r="U73" s="1294"/>
      <c r="V73" s="1294"/>
      <c r="W73" s="1293"/>
      <c r="X73" s="1295"/>
      <c r="Y73" s="1296"/>
      <c r="Z73" s="1265"/>
    </row>
    <row r="74" spans="1:26" s="1300" customFormat="1" ht="14.1" customHeight="1">
      <c r="A74" s="1287"/>
      <c r="B74" s="1289"/>
      <c r="C74" s="1290"/>
      <c r="D74" s="1272"/>
      <c r="E74" s="1272"/>
      <c r="F74" s="1291"/>
      <c r="G74" s="1291"/>
      <c r="H74" s="1293"/>
      <c r="I74" s="1291"/>
      <c r="J74" s="1291"/>
      <c r="K74" s="1293"/>
      <c r="L74" s="1291"/>
      <c r="M74" s="1291"/>
      <c r="N74" s="1293"/>
      <c r="O74" s="1291"/>
      <c r="P74" s="1291"/>
      <c r="Q74" s="1293"/>
      <c r="R74" s="1291"/>
      <c r="S74" s="1291"/>
      <c r="T74" s="1293"/>
      <c r="U74" s="1294"/>
      <c r="V74" s="1294"/>
      <c r="W74" s="1293"/>
      <c r="X74" s="1295"/>
      <c r="Y74" s="1296"/>
      <c r="Z74" s="1265"/>
    </row>
    <row r="75" spans="1:26" s="1300" customFormat="1" ht="14.1" customHeight="1">
      <c r="A75" s="1287"/>
      <c r="B75" s="1289"/>
      <c r="C75" s="1290"/>
      <c r="D75" s="1272"/>
      <c r="E75" s="1272"/>
      <c r="F75" s="1291"/>
      <c r="G75" s="1291"/>
      <c r="H75" s="1293"/>
      <c r="I75" s="1291"/>
      <c r="J75" s="1291"/>
      <c r="K75" s="1293"/>
      <c r="L75" s="1291"/>
      <c r="M75" s="1291"/>
      <c r="N75" s="1293"/>
      <c r="O75" s="1291"/>
      <c r="P75" s="1291"/>
      <c r="Q75" s="1293"/>
      <c r="R75" s="1291"/>
      <c r="S75" s="1291"/>
      <c r="T75" s="1293"/>
      <c r="U75" s="1294"/>
      <c r="V75" s="1294"/>
      <c r="W75" s="1293"/>
      <c r="X75" s="1295"/>
      <c r="Y75" s="1296"/>
      <c r="Z75" s="1265"/>
    </row>
    <row r="76" spans="1:26" s="1300" customFormat="1" ht="14.1" customHeight="1">
      <c r="A76" s="1287"/>
      <c r="B76" s="1289"/>
      <c r="C76" s="1290"/>
      <c r="D76" s="1272"/>
      <c r="E76" s="1272"/>
      <c r="F76" s="1291"/>
      <c r="G76" s="1291"/>
      <c r="H76" s="1293"/>
      <c r="I76" s="1291"/>
      <c r="J76" s="1291"/>
      <c r="K76" s="1293"/>
      <c r="L76" s="1291"/>
      <c r="M76" s="1291"/>
      <c r="N76" s="1293"/>
      <c r="O76" s="1291"/>
      <c r="P76" s="1291"/>
      <c r="Q76" s="1293"/>
      <c r="R76" s="1291"/>
      <c r="S76" s="1291"/>
      <c r="T76" s="1293"/>
      <c r="U76" s="1294"/>
      <c r="V76" s="1294"/>
      <c r="W76" s="1293"/>
      <c r="X76" s="1295"/>
      <c r="Y76" s="1296"/>
      <c r="Z76" s="1265"/>
    </row>
    <row r="77" spans="1:26" s="1300" customFormat="1" ht="14.1" customHeight="1">
      <c r="A77" s="1287"/>
      <c r="B77" s="1289"/>
      <c r="C77" s="1290"/>
      <c r="D77" s="1272"/>
      <c r="E77" s="1272"/>
      <c r="F77" s="1291"/>
      <c r="G77" s="1291"/>
      <c r="H77" s="1293"/>
      <c r="I77" s="1291"/>
      <c r="J77" s="1291"/>
      <c r="K77" s="1293"/>
      <c r="L77" s="1291"/>
      <c r="M77" s="1291"/>
      <c r="N77" s="1293"/>
      <c r="O77" s="1291"/>
      <c r="P77" s="1291"/>
      <c r="Q77" s="1293"/>
      <c r="R77" s="1291"/>
      <c r="S77" s="1291"/>
      <c r="T77" s="1293"/>
      <c r="U77" s="1294"/>
      <c r="V77" s="1294"/>
      <c r="W77" s="1293"/>
      <c r="X77" s="1295"/>
      <c r="Y77" s="1296"/>
      <c r="Z77" s="1265"/>
    </row>
    <row r="78" spans="1:26" s="1300" customFormat="1" ht="14.1" customHeight="1">
      <c r="A78" s="1287"/>
      <c r="B78" s="1289"/>
      <c r="C78" s="1290"/>
      <c r="D78" s="1272"/>
      <c r="E78" s="1272"/>
      <c r="F78" s="1291"/>
      <c r="G78" s="1291"/>
      <c r="H78" s="1293"/>
      <c r="I78" s="1291"/>
      <c r="J78" s="1291"/>
      <c r="K78" s="1293"/>
      <c r="L78" s="1291"/>
      <c r="M78" s="1291"/>
      <c r="N78" s="1293"/>
      <c r="O78" s="1291"/>
      <c r="P78" s="1291"/>
      <c r="Q78" s="1293"/>
      <c r="R78" s="1291"/>
      <c r="S78" s="1291"/>
      <c r="T78" s="1293"/>
      <c r="U78" s="1294"/>
      <c r="V78" s="1294"/>
      <c r="W78" s="1293"/>
      <c r="X78" s="1295"/>
      <c r="Y78" s="1296"/>
      <c r="Z78" s="1265"/>
    </row>
    <row r="79" spans="1:26" s="1300" customFormat="1" ht="14.1" customHeight="1">
      <c r="A79" s="1287"/>
      <c r="B79" s="1289"/>
      <c r="C79" s="1290"/>
      <c r="D79" s="1272"/>
      <c r="E79" s="1272"/>
      <c r="F79" s="1291"/>
      <c r="G79" s="1291"/>
      <c r="H79" s="1293"/>
      <c r="I79" s="1291"/>
      <c r="J79" s="1291"/>
      <c r="K79" s="1293"/>
      <c r="L79" s="1291"/>
      <c r="M79" s="1291"/>
      <c r="N79" s="1293"/>
      <c r="O79" s="1291"/>
      <c r="P79" s="1291"/>
      <c r="Q79" s="1293"/>
      <c r="R79" s="1291"/>
      <c r="S79" s="1291"/>
      <c r="T79" s="1293"/>
      <c r="U79" s="1294"/>
      <c r="V79" s="1294"/>
      <c r="W79" s="1293"/>
      <c r="X79" s="1295"/>
      <c r="Y79" s="1296"/>
      <c r="Z79" s="1265"/>
    </row>
    <row r="80" spans="1:26" s="1300" customFormat="1" ht="14.1" customHeight="1">
      <c r="A80" s="1287"/>
      <c r="B80" s="1289"/>
      <c r="C80" s="1290"/>
      <c r="D80" s="1272"/>
      <c r="E80" s="1272"/>
      <c r="F80" s="1291"/>
      <c r="G80" s="1291"/>
      <c r="H80" s="1293"/>
      <c r="I80" s="1291"/>
      <c r="J80" s="1291"/>
      <c r="K80" s="1293"/>
      <c r="L80" s="1291"/>
      <c r="M80" s="1291"/>
      <c r="N80" s="1293"/>
      <c r="O80" s="1291"/>
      <c r="P80" s="1291"/>
      <c r="Q80" s="1293"/>
      <c r="R80" s="1291"/>
      <c r="S80" s="1291"/>
      <c r="T80" s="1293"/>
      <c r="U80" s="1294"/>
      <c r="V80" s="1294"/>
      <c r="W80" s="1293"/>
      <c r="X80" s="1295"/>
      <c r="Y80" s="1296"/>
      <c r="Z80" s="1265"/>
    </row>
    <row r="81" spans="1:26" s="1300" customFormat="1" ht="14.1" customHeight="1">
      <c r="A81" s="1287"/>
      <c r="B81" s="1289"/>
      <c r="C81" s="1290"/>
      <c r="D81" s="1272"/>
      <c r="E81" s="1272"/>
      <c r="F81" s="1291"/>
      <c r="G81" s="1291"/>
      <c r="H81" s="1293"/>
      <c r="I81" s="1291"/>
      <c r="J81" s="1291"/>
      <c r="K81" s="1293"/>
      <c r="L81" s="1291"/>
      <c r="M81" s="1291"/>
      <c r="N81" s="1293"/>
      <c r="O81" s="1291"/>
      <c r="P81" s="1291"/>
      <c r="Q81" s="1293"/>
      <c r="R81" s="1291"/>
      <c r="S81" s="1291"/>
      <c r="T81" s="1293"/>
      <c r="U81" s="1294"/>
      <c r="V81" s="1294"/>
      <c r="W81" s="1293"/>
      <c r="X81" s="1295"/>
      <c r="Y81" s="1296"/>
      <c r="Z81" s="1265"/>
    </row>
    <row r="82" spans="1:26" s="1300" customFormat="1" ht="14.1" customHeight="1">
      <c r="A82" s="1287"/>
      <c r="B82" s="1289"/>
      <c r="C82" s="1290"/>
      <c r="D82" s="1272"/>
      <c r="E82" s="1272"/>
      <c r="F82" s="1291"/>
      <c r="G82" s="1291"/>
      <c r="H82" s="1293"/>
      <c r="I82" s="1291"/>
      <c r="J82" s="1291"/>
      <c r="K82" s="1293"/>
      <c r="L82" s="1291"/>
      <c r="M82" s="1291"/>
      <c r="N82" s="1293"/>
      <c r="O82" s="1291"/>
      <c r="P82" s="1291"/>
      <c r="Q82" s="1293"/>
      <c r="R82" s="1291"/>
      <c r="S82" s="1291"/>
      <c r="T82" s="1293"/>
      <c r="U82" s="1294"/>
      <c r="V82" s="1294"/>
      <c r="W82" s="1293"/>
      <c r="X82" s="1295"/>
      <c r="Y82" s="1296"/>
      <c r="Z82" s="1265"/>
    </row>
    <row r="83" spans="1:26" s="1300" customFormat="1" ht="14.1" customHeight="1">
      <c r="A83" s="1287"/>
      <c r="B83" s="1289"/>
      <c r="C83" s="1290"/>
      <c r="D83" s="1272"/>
      <c r="E83" s="1272"/>
      <c r="F83" s="1291"/>
      <c r="G83" s="1291"/>
      <c r="H83" s="1293"/>
      <c r="I83" s="1291"/>
      <c r="J83" s="1291"/>
      <c r="K83" s="1293"/>
      <c r="L83" s="1291"/>
      <c r="M83" s="1291"/>
      <c r="N83" s="1293"/>
      <c r="O83" s="1291"/>
      <c r="P83" s="1291"/>
      <c r="Q83" s="1293"/>
      <c r="R83" s="1291"/>
      <c r="S83" s="1291"/>
      <c r="T83" s="1293"/>
      <c r="U83" s="1294"/>
      <c r="V83" s="1294"/>
      <c r="W83" s="1293"/>
      <c r="X83" s="1295"/>
      <c r="Y83" s="1296"/>
      <c r="Z83" s="1265"/>
    </row>
    <row r="84" spans="1:26" s="1266" customFormat="1" ht="14.1" customHeight="1">
      <c r="A84" s="1287"/>
      <c r="B84" s="1289"/>
      <c r="C84" s="1290"/>
      <c r="D84" s="1272"/>
      <c r="E84" s="1272"/>
      <c r="F84" s="1291"/>
      <c r="G84" s="1291"/>
      <c r="H84" s="1293"/>
      <c r="I84" s="1291"/>
      <c r="J84" s="1291"/>
      <c r="K84" s="1293"/>
      <c r="L84" s="1291"/>
      <c r="M84" s="1291"/>
      <c r="N84" s="1293"/>
      <c r="O84" s="1291"/>
      <c r="P84" s="1291"/>
      <c r="Q84" s="1293"/>
      <c r="R84" s="1291"/>
      <c r="S84" s="1291"/>
      <c r="T84" s="1293"/>
      <c r="U84" s="1294"/>
      <c r="V84" s="1294"/>
      <c r="W84" s="1293"/>
      <c r="X84" s="1295"/>
      <c r="Y84" s="1296"/>
      <c r="Z84" s="1265"/>
    </row>
    <row r="85" spans="1:26" s="1300" customFormat="1" ht="14.1" customHeight="1">
      <c r="A85" s="1287"/>
      <c r="B85" s="1289"/>
      <c r="C85" s="1290"/>
      <c r="D85" s="1272"/>
      <c r="E85" s="1272"/>
      <c r="F85" s="1291"/>
      <c r="G85" s="1291"/>
      <c r="H85" s="1293"/>
      <c r="I85" s="1291"/>
      <c r="J85" s="1291"/>
      <c r="K85" s="1293"/>
      <c r="L85" s="1291"/>
      <c r="M85" s="1291"/>
      <c r="N85" s="1293"/>
      <c r="O85" s="1291"/>
      <c r="P85" s="1291"/>
      <c r="Q85" s="1293"/>
      <c r="R85" s="1291"/>
      <c r="S85" s="1291"/>
      <c r="T85" s="1293"/>
      <c r="U85" s="1294"/>
      <c r="V85" s="1294"/>
      <c r="W85" s="1293"/>
      <c r="X85" s="1295"/>
      <c r="Y85" s="1296"/>
      <c r="Z85" s="1265"/>
    </row>
    <row r="86" spans="1:26" s="1300" customFormat="1" ht="6.75" customHeight="1">
      <c r="A86" s="1287"/>
      <c r="B86" s="1288"/>
      <c r="C86" s="1290"/>
      <c r="D86" s="1267"/>
      <c r="E86" s="1267"/>
      <c r="F86" s="1267"/>
      <c r="G86" s="1270"/>
      <c r="H86" s="1270"/>
      <c r="I86" s="1270"/>
      <c r="J86" s="1270"/>
      <c r="K86" s="1270"/>
      <c r="L86" s="1270"/>
      <c r="M86" s="1270"/>
      <c r="N86" s="1270"/>
      <c r="O86" s="1270"/>
      <c r="P86" s="1270"/>
      <c r="Q86" s="1270"/>
      <c r="R86" s="1267"/>
      <c r="S86" s="1267"/>
      <c r="T86" s="1267"/>
      <c r="U86" s="1267"/>
      <c r="V86" s="1267"/>
      <c r="W86" s="1271"/>
      <c r="X86" s="1271"/>
      <c r="Y86" s="1258"/>
      <c r="Z86" s="1265"/>
    </row>
    <row r="87" spans="1:26" s="1300" customFormat="1" ht="14.1" customHeight="1">
      <c r="A87" s="1312"/>
      <c r="B87" s="1289"/>
      <c r="C87" s="1269"/>
      <c r="D87" s="1272" t="s">
        <v>30</v>
      </c>
      <c r="E87" s="1269" t="s">
        <v>34</v>
      </c>
      <c r="F87" s="1269"/>
      <c r="G87" s="1269"/>
      <c r="H87" s="1272" t="s">
        <v>29</v>
      </c>
      <c r="I87" s="1388">
        <v>6.85</v>
      </c>
      <c r="J87" s="1389"/>
      <c r="K87" s="1389"/>
      <c r="L87" s="1389"/>
      <c r="M87" s="1269" t="s">
        <v>35</v>
      </c>
      <c r="N87" s="1269"/>
      <c r="P87" s="1269"/>
      <c r="Q87" s="1269"/>
      <c r="R87" s="1269"/>
      <c r="S87" s="1269"/>
      <c r="T87" s="1269"/>
      <c r="U87" s="1269"/>
      <c r="V87" s="1353"/>
      <c r="W87" s="1353"/>
      <c r="X87" s="1353"/>
      <c r="Y87" s="1296"/>
      <c r="Z87" s="1265"/>
    </row>
    <row r="88" spans="1:26" s="1266" customFormat="1" ht="14.1" customHeight="1">
      <c r="A88" s="1287"/>
      <c r="B88" s="1289"/>
      <c r="C88" s="1290"/>
      <c r="D88" s="1272" t="s">
        <v>30</v>
      </c>
      <c r="E88" s="1269" t="s">
        <v>366</v>
      </c>
      <c r="F88" s="1291"/>
      <c r="G88" s="1291"/>
      <c r="H88" s="1291"/>
      <c r="I88" s="1390"/>
      <c r="J88" s="1390"/>
      <c r="K88" s="1390"/>
      <c r="L88" s="1278"/>
      <c r="M88" s="1291"/>
      <c r="N88" s="1293"/>
      <c r="O88" s="1291"/>
      <c r="P88" s="1291"/>
      <c r="Q88" s="1293"/>
      <c r="R88" s="1291"/>
      <c r="S88" s="1291"/>
      <c r="T88" s="1293"/>
      <c r="U88" s="1294"/>
      <c r="V88" s="1294"/>
      <c r="W88" s="1293"/>
      <c r="X88" s="1295"/>
      <c r="Y88" s="1296"/>
      <c r="Z88" s="1265"/>
    </row>
    <row r="89" spans="1:26" s="1266" customFormat="1" ht="14.1" customHeight="1">
      <c r="A89" s="1287"/>
      <c r="B89" s="1289"/>
      <c r="C89" s="1290"/>
      <c r="D89" s="1272" t="s">
        <v>30</v>
      </c>
      <c r="E89" s="1269" t="s">
        <v>367</v>
      </c>
      <c r="F89" s="1291"/>
      <c r="G89" s="1291"/>
      <c r="H89" s="1293"/>
      <c r="I89" s="1291"/>
      <c r="J89" s="1291"/>
      <c r="K89" s="1293"/>
      <c r="L89" s="1291"/>
      <c r="M89" s="1291"/>
      <c r="N89" s="1293"/>
      <c r="O89" s="1291"/>
      <c r="P89" s="1291"/>
      <c r="Q89" s="1293"/>
      <c r="R89" s="1291"/>
      <c r="S89" s="1291"/>
      <c r="T89" s="1293"/>
      <c r="U89" s="1294"/>
      <c r="V89" s="1294"/>
      <c r="W89" s="1293"/>
      <c r="X89" s="1295"/>
      <c r="Y89" s="1296"/>
      <c r="Z89" s="1265"/>
    </row>
    <row r="90" spans="1:26" s="1266" customFormat="1" ht="14.1" customHeight="1">
      <c r="A90" s="1287"/>
      <c r="B90" s="1289"/>
      <c r="C90" s="1290"/>
      <c r="D90" s="1272"/>
      <c r="E90" s="1272"/>
      <c r="F90" s="1291"/>
      <c r="G90" s="1291"/>
      <c r="H90" s="1293"/>
      <c r="I90" s="1291"/>
      <c r="J90" s="1291"/>
      <c r="K90" s="1293"/>
      <c r="L90" s="1291"/>
      <c r="M90" s="1291"/>
      <c r="N90" s="1293"/>
      <c r="O90" s="1291"/>
      <c r="P90" s="1291"/>
      <c r="Q90" s="1293"/>
      <c r="R90" s="1291"/>
      <c r="S90" s="1391" t="s">
        <v>368</v>
      </c>
      <c r="T90" s="1391"/>
      <c r="U90" s="1391"/>
      <c r="V90" s="1391"/>
      <c r="W90" s="1391"/>
      <c r="X90" s="1295"/>
      <c r="Y90" s="1296"/>
      <c r="Z90" s="1265"/>
    </row>
    <row r="91" spans="1:26" s="1266" customFormat="1" ht="14.1" customHeight="1">
      <c r="A91" s="1287"/>
      <c r="B91" s="1289"/>
      <c r="C91" s="1290"/>
      <c r="D91" s="1392" t="s">
        <v>369</v>
      </c>
      <c r="E91" s="1393"/>
      <c r="F91" s="1394" t="s">
        <v>153</v>
      </c>
      <c r="G91" s="1395"/>
      <c r="H91" s="1394" t="s">
        <v>370</v>
      </c>
      <c r="I91" s="1395"/>
      <c r="J91" s="1394" t="s">
        <v>371</v>
      </c>
      <c r="K91" s="1395"/>
      <c r="L91" s="1394" t="s">
        <v>372</v>
      </c>
      <c r="M91" s="1395"/>
      <c r="N91" s="1394" t="s">
        <v>373</v>
      </c>
      <c r="O91" s="1395"/>
      <c r="P91" s="1394" t="s">
        <v>374</v>
      </c>
      <c r="Q91" s="1395"/>
      <c r="R91" s="1394" t="s">
        <v>375</v>
      </c>
      <c r="S91" s="1396"/>
      <c r="T91" s="1396"/>
      <c r="U91" s="1395"/>
      <c r="V91" s="1394" t="s">
        <v>376</v>
      </c>
      <c r="W91" s="1395"/>
      <c r="X91" s="1295"/>
      <c r="Y91" s="1296"/>
      <c r="Z91" s="1265"/>
    </row>
    <row r="92" spans="1:26" s="1300" customFormat="1" ht="14.1" customHeight="1">
      <c r="A92" s="1287"/>
      <c r="B92" s="1289"/>
      <c r="C92" s="1290"/>
      <c r="D92" s="1397" t="s">
        <v>377</v>
      </c>
      <c r="E92" s="1398"/>
      <c r="F92" s="1399" t="s">
        <v>378</v>
      </c>
      <c r="G92" s="1400"/>
      <c r="H92" s="1401"/>
      <c r="I92" s="1402"/>
      <c r="J92" s="1401"/>
      <c r="K92" s="1402"/>
      <c r="L92" s="1401"/>
      <c r="M92" s="1402"/>
      <c r="N92" s="1399" t="s">
        <v>379</v>
      </c>
      <c r="O92" s="1403"/>
      <c r="P92" s="1399" t="s">
        <v>379</v>
      </c>
      <c r="Q92" s="1400"/>
      <c r="R92" s="1403" t="s">
        <v>380</v>
      </c>
      <c r="S92" s="1403"/>
      <c r="T92" s="1403"/>
      <c r="U92" s="1400"/>
      <c r="V92" s="1401"/>
      <c r="W92" s="1402"/>
      <c r="X92" s="1295"/>
      <c r="Y92" s="1296"/>
      <c r="Z92" s="1265"/>
    </row>
    <row r="93" spans="1:26" s="1300" customFormat="1" ht="14.1" customHeight="1">
      <c r="A93" s="1287"/>
      <c r="B93" s="1289"/>
      <c r="C93" s="1290"/>
      <c r="D93" s="1404">
        <f>N6</f>
        <v>1000</v>
      </c>
      <c r="E93" s="1404"/>
      <c r="F93" s="1404">
        <f>N7</f>
        <v>800</v>
      </c>
      <c r="G93" s="1404"/>
      <c r="H93" s="1404">
        <f>(D93-F93)/2</f>
        <v>100</v>
      </c>
      <c r="I93" s="1404"/>
      <c r="J93" s="1405">
        <f>SQRT(8*H93*D93/2-4*(H93^2))</f>
        <v>600</v>
      </c>
      <c r="K93" s="1405"/>
      <c r="L93" s="1405">
        <f>H93-(D93/2-SQRT((D93/2)^2-(J93/4)^2))</f>
        <v>76.969600708472797</v>
      </c>
      <c r="M93" s="1405"/>
      <c r="N93" s="1406">
        <f>((H93*3+J93*6+L93*6)/1000*I87)/6</f>
        <v>4.9797417648530375</v>
      </c>
      <c r="O93" s="1406"/>
      <c r="P93" s="1406">
        <f>2*I87</f>
        <v>13.7</v>
      </c>
      <c r="Q93" s="1406"/>
      <c r="R93" s="1407">
        <f>N93+P93</f>
        <v>18.679741764853038</v>
      </c>
      <c r="S93" s="1408"/>
      <c r="T93" s="1408"/>
      <c r="U93" s="1409"/>
      <c r="V93" s="1406"/>
      <c r="W93" s="1406"/>
      <c r="X93" s="1295"/>
      <c r="Y93" s="1296"/>
      <c r="Z93" s="1265"/>
    </row>
    <row r="94" spans="1:26" s="1266" customFormat="1" ht="14.1" customHeight="1">
      <c r="A94" s="1287"/>
      <c r="B94" s="1289"/>
      <c r="C94" s="1290"/>
      <c r="D94" s="1404"/>
      <c r="E94" s="1404"/>
      <c r="F94" s="1404"/>
      <c r="G94" s="1404"/>
      <c r="H94" s="1404"/>
      <c r="I94" s="1404"/>
      <c r="J94" s="1405"/>
      <c r="K94" s="1405"/>
      <c r="L94" s="1405"/>
      <c r="M94" s="1405"/>
      <c r="N94" s="1406"/>
      <c r="O94" s="1406"/>
      <c r="P94" s="1406"/>
      <c r="Q94" s="1406"/>
      <c r="R94" s="1410"/>
      <c r="S94" s="1411"/>
      <c r="T94" s="1411"/>
      <c r="U94" s="1412"/>
      <c r="V94" s="1406"/>
      <c r="W94" s="1406"/>
      <c r="X94" s="1295"/>
      <c r="Y94" s="1296"/>
      <c r="Z94" s="1265"/>
    </row>
    <row r="95" spans="1:26" s="1266" customFormat="1" ht="14.1" customHeight="1">
      <c r="A95" s="1287"/>
      <c r="B95" s="1289"/>
      <c r="C95" s="1290"/>
      <c r="D95" s="1272"/>
      <c r="E95" s="1272"/>
      <c r="F95" s="1291"/>
      <c r="G95" s="1291"/>
      <c r="H95" s="1293"/>
      <c r="I95" s="1291"/>
      <c r="J95" s="1291"/>
      <c r="K95" s="1293"/>
      <c r="L95" s="1291"/>
      <c r="M95" s="1291"/>
      <c r="N95" s="1293"/>
      <c r="O95" s="1291"/>
      <c r="P95" s="1291"/>
      <c r="Q95" s="1293"/>
      <c r="R95" s="1291"/>
      <c r="S95" s="1291"/>
      <c r="T95" s="1293"/>
      <c r="U95" s="1294"/>
      <c r="V95" s="1294"/>
      <c r="W95" s="1293"/>
      <c r="X95" s="1295"/>
      <c r="Y95" s="1296"/>
      <c r="Z95" s="1265"/>
    </row>
    <row r="96" spans="1:26" s="1266" customFormat="1" ht="14.1" customHeight="1">
      <c r="A96" s="1287"/>
      <c r="B96" s="1289"/>
      <c r="C96" s="1290"/>
      <c r="D96" s="1272" t="s">
        <v>30</v>
      </c>
      <c r="E96" s="1269" t="s">
        <v>381</v>
      </c>
      <c r="F96" s="1291"/>
      <c r="G96" s="1291"/>
      <c r="H96" s="1291" t="s">
        <v>29</v>
      </c>
      <c r="I96" s="1378">
        <f>N8</f>
        <v>152</v>
      </c>
      <c r="J96" s="1378"/>
      <c r="K96" s="1378"/>
      <c r="L96" s="1379"/>
      <c r="O96" s="1293"/>
      <c r="P96" s="1291"/>
      <c r="Q96" s="1293"/>
      <c r="R96" s="1291"/>
      <c r="S96" s="1291"/>
      <c r="T96" s="1293"/>
      <c r="U96" s="1294"/>
      <c r="V96" s="1294"/>
      <c r="W96" s="1293"/>
      <c r="X96" s="1295"/>
      <c r="Y96" s="1296"/>
      <c r="Z96" s="1265"/>
    </row>
    <row r="97" spans="1:26" s="1338" customFormat="1" ht="14.1" customHeight="1">
      <c r="A97" s="1327"/>
      <c r="B97" s="1328"/>
      <c r="C97" s="1329"/>
      <c r="D97" s="1330" t="s">
        <v>30</v>
      </c>
      <c r="E97" s="1329" t="s">
        <v>87</v>
      </c>
      <c r="F97" s="1329"/>
      <c r="G97" s="1329"/>
      <c r="H97" s="1331" t="s">
        <v>68</v>
      </c>
      <c r="I97" s="1413">
        <f>I96</f>
        <v>152</v>
      </c>
      <c r="J97" s="1413"/>
      <c r="K97" s="1413"/>
      <c r="L97" s="1414"/>
      <c r="M97" s="1330" t="s">
        <v>69</v>
      </c>
      <c r="N97" s="1415">
        <f>R93/1000</f>
        <v>1.8679741764853038E-2</v>
      </c>
      <c r="O97" s="1415"/>
      <c r="P97" s="1416"/>
      <c r="Q97" s="1416"/>
      <c r="R97" s="1416"/>
      <c r="T97" s="1329"/>
      <c r="U97" s="1329"/>
      <c r="V97" s="1335"/>
      <c r="W97" s="1335"/>
      <c r="X97" s="1335"/>
      <c r="Y97" s="1336"/>
      <c r="Z97" s="1337"/>
    </row>
    <row r="98" spans="1:26" s="1338" customFormat="1" ht="14.1" customHeight="1">
      <c r="A98" s="1327"/>
      <c r="B98" s="1328"/>
      <c r="C98" s="1329"/>
      <c r="D98" s="1329"/>
      <c r="E98" s="1329"/>
      <c r="F98" s="1329"/>
      <c r="G98" s="1329"/>
      <c r="H98" s="1331" t="s">
        <v>68</v>
      </c>
      <c r="I98" s="1417">
        <f>ROUNDUP(I97*N97,3)</f>
        <v>2.84</v>
      </c>
      <c r="J98" s="1417"/>
      <c r="K98" s="1417"/>
      <c r="L98" s="1417"/>
      <c r="M98" s="1417"/>
      <c r="N98" s="1329"/>
      <c r="O98" s="1329"/>
      <c r="P98" s="1329"/>
      <c r="Q98" s="1331"/>
      <c r="R98" s="1418"/>
      <c r="T98" s="1418"/>
      <c r="U98" s="1418"/>
      <c r="V98" s="1418"/>
      <c r="W98" s="1419"/>
      <c r="X98" s="1335"/>
      <c r="Y98" s="1336"/>
      <c r="Z98" s="1337"/>
    </row>
    <row r="99" spans="1:26" s="1266" customFormat="1" ht="14.1" customHeight="1" thickBot="1">
      <c r="A99" s="1312"/>
      <c r="B99" s="1298"/>
      <c r="C99" s="1269"/>
      <c r="S99" s="1317"/>
      <c r="T99" s="1269"/>
      <c r="U99" s="1319"/>
      <c r="V99" s="1318"/>
      <c r="W99" s="1320" t="s">
        <v>382</v>
      </c>
      <c r="X99" s="1321" t="s">
        <v>29</v>
      </c>
      <c r="Y99" s="1382">
        <f>I96</f>
        <v>152</v>
      </c>
      <c r="Z99" s="1265"/>
    </row>
    <row r="100" spans="1:26" s="1266" customFormat="1" ht="14.1" customHeight="1" thickTop="1" thickBot="1">
      <c r="A100" s="1312"/>
      <c r="B100" s="1298"/>
      <c r="C100" s="1269"/>
      <c r="S100" s="1317"/>
      <c r="T100" s="1318"/>
      <c r="U100" s="1319"/>
      <c r="V100" s="1318"/>
      <c r="W100" s="1320" t="s">
        <v>383</v>
      </c>
      <c r="X100" s="1321" t="s">
        <v>29</v>
      </c>
      <c r="Y100" s="1420">
        <f>I98</f>
        <v>2.84</v>
      </c>
      <c r="Z100" s="1265"/>
    </row>
    <row r="101" spans="1:26" s="1300" customFormat="1" ht="14.1" customHeight="1" thickTop="1">
      <c r="A101" s="1343"/>
      <c r="B101" s="1344"/>
      <c r="C101" s="1345"/>
      <c r="D101" s="1323"/>
      <c r="E101" s="1323"/>
      <c r="F101" s="1323"/>
      <c r="G101" s="1323"/>
      <c r="H101" s="1323"/>
      <c r="I101" s="1323"/>
      <c r="J101" s="1323"/>
      <c r="K101" s="1323"/>
      <c r="L101" s="1323"/>
      <c r="M101" s="1323"/>
      <c r="N101" s="1323"/>
      <c r="O101" s="1347"/>
      <c r="P101" s="1347"/>
      <c r="Q101" s="1348"/>
      <c r="R101" s="1347"/>
      <c r="S101" s="1347"/>
      <c r="T101" s="1348"/>
      <c r="U101" s="1349"/>
      <c r="V101" s="1349"/>
      <c r="W101" s="1348"/>
      <c r="X101" s="1350"/>
      <c r="Y101" s="1351"/>
      <c r="Z101" s="1265"/>
    </row>
    <row r="102" spans="1:26" s="1300" customFormat="1" ht="14.1" customHeight="1">
      <c r="A102" s="1287"/>
      <c r="B102" s="1289"/>
      <c r="C102" s="1290"/>
      <c r="D102" s="1421"/>
      <c r="E102" s="1422"/>
      <c r="F102" s="1422"/>
      <c r="G102" s="1422"/>
      <c r="O102" s="1291"/>
      <c r="P102" s="1291"/>
      <c r="Q102" s="1293"/>
      <c r="R102" s="1291"/>
      <c r="S102" s="1291"/>
      <c r="T102" s="1293"/>
      <c r="U102" s="1294"/>
      <c r="V102" s="1294"/>
      <c r="W102" s="1293"/>
      <c r="X102" s="1295"/>
      <c r="Y102" s="1296"/>
      <c r="Z102" s="1265"/>
    </row>
    <row r="103" spans="1:26" s="1266" customFormat="1" ht="14.1" customHeight="1">
      <c r="A103" s="1387" t="s">
        <v>436</v>
      </c>
      <c r="B103" s="1288" t="s">
        <v>337</v>
      </c>
      <c r="C103" s="1290"/>
      <c r="D103" s="1267"/>
      <c r="E103" s="1267"/>
      <c r="F103" s="1290"/>
      <c r="G103" s="1270"/>
      <c r="H103" s="1270"/>
      <c r="I103" s="1270"/>
      <c r="J103" s="1270"/>
      <c r="K103" s="1270"/>
      <c r="L103" s="1270"/>
      <c r="M103" s="1270"/>
      <c r="N103" s="1270"/>
      <c r="O103" s="1270"/>
      <c r="P103" s="1270"/>
      <c r="Q103" s="1270"/>
      <c r="R103" s="1267"/>
      <c r="S103" s="1267"/>
      <c r="T103" s="1267"/>
      <c r="U103" s="1267"/>
      <c r="V103" s="1267"/>
      <c r="W103" s="1271"/>
      <c r="X103" s="1271"/>
      <c r="Y103" s="1258"/>
      <c r="Z103" s="1265"/>
    </row>
    <row r="104" spans="1:26" s="1266" customFormat="1" ht="14.1" customHeight="1">
      <c r="A104" s="1287"/>
      <c r="B104" s="1289"/>
      <c r="C104" s="1290"/>
      <c r="D104" s="1272" t="s">
        <v>30</v>
      </c>
      <c r="E104" s="1269" t="s">
        <v>337</v>
      </c>
      <c r="F104" s="1291"/>
      <c r="G104" s="1291"/>
      <c r="K104" s="1291" t="s">
        <v>29</v>
      </c>
      <c r="L104" s="1378">
        <f>N8</f>
        <v>152</v>
      </c>
      <c r="M104" s="1378"/>
      <c r="N104" s="1378"/>
      <c r="O104" s="1379"/>
      <c r="P104" s="1291"/>
      <c r="Q104" s="1293"/>
      <c r="R104" s="1291"/>
      <c r="S104" s="1291"/>
      <c r="T104" s="1293"/>
      <c r="U104" s="1294"/>
      <c r="V104" s="1294"/>
      <c r="W104" s="1293"/>
      <c r="X104" s="1295"/>
      <c r="Y104" s="1296"/>
      <c r="Z104" s="1265"/>
    </row>
    <row r="105" spans="1:26" s="1266" customFormat="1" ht="14.1" customHeight="1">
      <c r="A105" s="1287"/>
      <c r="B105" s="1289"/>
      <c r="C105" s="1290"/>
      <c r="D105" s="1272"/>
      <c r="E105" s="1269"/>
      <c r="F105" s="1291"/>
      <c r="G105" s="1291"/>
      <c r="H105" s="1293"/>
      <c r="O105" s="1293"/>
      <c r="P105" s="1291"/>
      <c r="Q105" s="1293"/>
      <c r="R105" s="1291"/>
      <c r="S105" s="1291"/>
      <c r="T105" s="1293"/>
      <c r="U105" s="1294"/>
      <c r="V105" s="1294"/>
      <c r="W105" s="1293"/>
      <c r="X105" s="1295"/>
      <c r="Y105" s="1296"/>
      <c r="Z105" s="1265"/>
    </row>
    <row r="106" spans="1:26" s="1266" customFormat="1" ht="14.1" customHeight="1" thickBot="1">
      <c r="A106" s="1312"/>
      <c r="B106" s="1298"/>
      <c r="C106" s="1269"/>
      <c r="D106" s="1269"/>
      <c r="E106" s="1269"/>
      <c r="F106" s="1269"/>
      <c r="G106" s="1313"/>
      <c r="H106" s="1313"/>
      <c r="I106" s="1269"/>
      <c r="J106" s="1269"/>
      <c r="K106" s="1314"/>
      <c r="L106" s="1315"/>
      <c r="M106" s="1269"/>
      <c r="N106" s="1269"/>
      <c r="O106" s="1269"/>
      <c r="P106" s="1316"/>
      <c r="Q106" s="1317"/>
      <c r="R106" s="1341"/>
      <c r="S106" s="1341"/>
      <c r="T106" s="1318"/>
      <c r="U106" s="1319"/>
      <c r="V106" s="1318"/>
      <c r="W106" s="1320" t="s">
        <v>384</v>
      </c>
      <c r="X106" s="1321" t="s">
        <v>29</v>
      </c>
      <c r="Y106" s="1382">
        <f>L104</f>
        <v>152</v>
      </c>
      <c r="Z106" s="1265"/>
    </row>
    <row r="107" spans="1:26" s="1300" customFormat="1" ht="14.1" customHeight="1" thickTop="1">
      <c r="A107" s="1343"/>
      <c r="B107" s="1344"/>
      <c r="C107" s="1345"/>
      <c r="D107" s="1423"/>
      <c r="E107" s="1424"/>
      <c r="F107" s="1424"/>
      <c r="G107" s="1424"/>
      <c r="H107" s="1323"/>
      <c r="I107" s="1323"/>
      <c r="J107" s="1323"/>
      <c r="K107" s="1323"/>
      <c r="L107" s="1323"/>
      <c r="M107" s="1323"/>
      <c r="N107" s="1323"/>
      <c r="O107" s="1347"/>
      <c r="P107" s="1347"/>
      <c r="Q107" s="1348"/>
      <c r="R107" s="1347"/>
      <c r="S107" s="1347"/>
      <c r="T107" s="1348"/>
      <c r="U107" s="1349"/>
      <c r="V107" s="1349"/>
      <c r="W107" s="1348"/>
      <c r="X107" s="1350"/>
      <c r="Y107" s="1351"/>
      <c r="Z107" s="1265"/>
    </row>
    <row r="108" spans="1:26" s="1300" customFormat="1" ht="14.1" customHeight="1">
      <c r="A108" s="1287"/>
      <c r="B108" s="1289"/>
      <c r="C108" s="1290"/>
      <c r="D108" s="1421"/>
      <c r="E108" s="1422"/>
      <c r="F108" s="1422"/>
      <c r="G108" s="1422"/>
      <c r="O108" s="1291"/>
      <c r="P108" s="1291"/>
      <c r="Q108" s="1293"/>
      <c r="R108" s="1291"/>
      <c r="S108" s="1291"/>
      <c r="T108" s="1293"/>
      <c r="U108" s="1294"/>
      <c r="V108" s="1294"/>
      <c r="W108" s="1293"/>
      <c r="X108" s="1295"/>
      <c r="Y108" s="1296"/>
      <c r="Z108" s="1265"/>
    </row>
    <row r="109" spans="1:26" s="1266" customFormat="1" ht="14.1" customHeight="1">
      <c r="A109" s="1387" t="s">
        <v>437</v>
      </c>
      <c r="B109" s="1288" t="s">
        <v>338</v>
      </c>
      <c r="C109" s="1290" t="s">
        <v>385</v>
      </c>
      <c r="D109" s="1267"/>
      <c r="E109" s="1267"/>
      <c r="F109" s="1267"/>
      <c r="G109" s="1270"/>
      <c r="H109" s="1270"/>
      <c r="I109" s="1270"/>
      <c r="J109" s="1270"/>
      <c r="K109" s="1270"/>
      <c r="L109" s="1270"/>
      <c r="M109" s="1270"/>
      <c r="N109" s="1270"/>
      <c r="O109" s="1270"/>
      <c r="P109" s="1270"/>
      <c r="Q109" s="1270"/>
      <c r="R109" s="1267"/>
      <c r="S109" s="1267"/>
      <c r="T109" s="1267"/>
      <c r="U109" s="1267"/>
      <c r="V109" s="1267"/>
      <c r="W109" s="1271"/>
      <c r="X109" s="1271"/>
      <c r="Y109" s="1258"/>
      <c r="Z109" s="1265"/>
    </row>
    <row r="110" spans="1:26" s="1266" customFormat="1" ht="14.1" customHeight="1">
      <c r="A110" s="1287"/>
      <c r="B110" s="1289"/>
      <c r="C110" s="1290"/>
      <c r="D110" s="1272" t="s">
        <v>30</v>
      </c>
      <c r="E110" s="1269" t="s">
        <v>338</v>
      </c>
      <c r="F110" s="1291"/>
      <c r="G110" s="1291"/>
      <c r="H110" s="1293"/>
      <c r="I110" s="1291"/>
      <c r="K110" s="1291" t="s">
        <v>29</v>
      </c>
      <c r="L110" s="1325">
        <v>2</v>
      </c>
      <c r="M110" s="1325"/>
      <c r="N110" s="1325"/>
      <c r="O110" s="1325"/>
      <c r="P110" s="1291"/>
      <c r="Q110" s="1293"/>
      <c r="R110" s="1291"/>
      <c r="S110" s="1291"/>
      <c r="T110" s="1293"/>
      <c r="U110" s="1294"/>
      <c r="V110" s="1294"/>
      <c r="W110" s="1293"/>
      <c r="X110" s="1295"/>
      <c r="Y110" s="1296"/>
      <c r="Z110" s="1265"/>
    </row>
    <row r="111" spans="1:26" s="1266" customFormat="1" ht="14.1" customHeight="1">
      <c r="A111" s="1287"/>
      <c r="B111" s="1289"/>
      <c r="C111" s="1290"/>
      <c r="D111" s="1272"/>
      <c r="E111" s="1269"/>
      <c r="F111" s="1291"/>
      <c r="G111" s="1291"/>
      <c r="H111" s="1293"/>
      <c r="I111" s="1291"/>
      <c r="J111" s="1291"/>
      <c r="P111" s="1291"/>
      <c r="Q111" s="1293"/>
      <c r="R111" s="1291"/>
      <c r="S111" s="1291"/>
      <c r="T111" s="1293"/>
      <c r="U111" s="1294"/>
      <c r="V111" s="1294"/>
      <c r="W111" s="1293"/>
      <c r="X111" s="1295"/>
      <c r="Y111" s="1296"/>
      <c r="Z111" s="1265"/>
    </row>
    <row r="112" spans="1:26" s="1266" customFormat="1" ht="14.1" customHeight="1" thickBot="1">
      <c r="A112" s="1312"/>
      <c r="B112" s="1298"/>
      <c r="C112" s="1269"/>
      <c r="D112" s="1269"/>
      <c r="E112" s="1269"/>
      <c r="F112" s="1269"/>
      <c r="G112" s="1313"/>
      <c r="H112" s="1313"/>
      <c r="I112" s="1269"/>
      <c r="J112" s="1269"/>
      <c r="K112" s="1314"/>
      <c r="L112" s="1315"/>
      <c r="M112" s="1269"/>
      <c r="N112" s="1269"/>
      <c r="O112" s="1269"/>
      <c r="P112" s="1316"/>
      <c r="Q112" s="1317"/>
      <c r="R112" s="1341"/>
      <c r="S112" s="1341"/>
      <c r="T112" s="1318"/>
      <c r="U112" s="1319"/>
      <c r="V112" s="1318"/>
      <c r="W112" s="1320" t="s">
        <v>386</v>
      </c>
      <c r="X112" s="1321" t="s">
        <v>29</v>
      </c>
      <c r="Y112" s="1386">
        <f>L110</f>
        <v>2</v>
      </c>
      <c r="Z112" s="1265"/>
    </row>
    <row r="113" spans="1:41" s="1300" customFormat="1" ht="14.1" customHeight="1" thickTop="1">
      <c r="A113" s="1343"/>
      <c r="B113" s="1344"/>
      <c r="C113" s="1345"/>
      <c r="D113" s="1423"/>
      <c r="E113" s="1424"/>
      <c r="F113" s="1424"/>
      <c r="G113" s="1424"/>
      <c r="H113" s="1323"/>
      <c r="I113" s="1323"/>
      <c r="J113" s="1323"/>
      <c r="K113" s="1323"/>
      <c r="L113" s="1323"/>
      <c r="M113" s="1323"/>
      <c r="N113" s="1323"/>
      <c r="O113" s="1347"/>
      <c r="P113" s="1347"/>
      <c r="Q113" s="1348"/>
      <c r="R113" s="1347"/>
      <c r="S113" s="1347"/>
      <c r="T113" s="1348"/>
      <c r="U113" s="1349"/>
      <c r="V113" s="1349"/>
      <c r="W113" s="1348"/>
      <c r="X113" s="1350"/>
      <c r="Y113" s="1351"/>
      <c r="Z113" s="1265"/>
    </row>
    <row r="114" spans="1:41" s="1300" customFormat="1" ht="14.1" customHeight="1">
      <c r="A114" s="1287"/>
      <c r="B114" s="1289"/>
      <c r="C114" s="1290"/>
      <c r="O114" s="1291"/>
      <c r="P114" s="1291"/>
      <c r="Q114" s="1293"/>
      <c r="R114" s="1291"/>
      <c r="S114" s="1291"/>
      <c r="T114" s="1293"/>
      <c r="U114" s="1294"/>
      <c r="V114" s="1294"/>
      <c r="W114" s="1293"/>
      <c r="X114" s="1295"/>
      <c r="Y114" s="1296"/>
      <c r="Z114" s="1265"/>
    </row>
    <row r="115" spans="1:41" s="1266" customFormat="1" ht="14.1" customHeight="1">
      <c r="A115" s="1387" t="s">
        <v>438</v>
      </c>
      <c r="B115" s="1288" t="s">
        <v>339</v>
      </c>
      <c r="C115" s="1290" t="s">
        <v>387</v>
      </c>
      <c r="D115" s="1267"/>
      <c r="E115" s="1267"/>
      <c r="F115" s="1267"/>
      <c r="G115" s="1270"/>
      <c r="H115" s="1270"/>
      <c r="I115" s="1270"/>
      <c r="J115" s="1270"/>
      <c r="K115" s="1270"/>
      <c r="L115" s="1270"/>
      <c r="M115" s="1270"/>
      <c r="N115" s="1270"/>
      <c r="O115" s="1270"/>
      <c r="P115" s="1270"/>
      <c r="Q115" s="1270"/>
      <c r="R115" s="1267"/>
      <c r="S115" s="1267"/>
      <c r="T115" s="1267"/>
      <c r="U115" s="1267"/>
      <c r="V115" s="1267"/>
      <c r="W115" s="1271"/>
      <c r="X115" s="1271"/>
      <c r="Y115" s="1258"/>
      <c r="Z115" s="1265"/>
    </row>
    <row r="116" spans="1:41" s="1266" customFormat="1" ht="14.1" customHeight="1">
      <c r="A116" s="1287"/>
      <c r="B116" s="1289"/>
      <c r="C116" s="1290"/>
      <c r="D116" s="1272" t="s">
        <v>30</v>
      </c>
      <c r="E116" s="1425" t="s">
        <v>388</v>
      </c>
      <c r="F116" s="1425"/>
      <c r="G116" s="1425"/>
      <c r="H116" s="1425"/>
      <c r="I116" s="1425"/>
      <c r="J116" s="1425"/>
      <c r="K116" s="1425"/>
      <c r="L116" s="1425"/>
      <c r="M116" s="1425"/>
      <c r="N116" s="1425"/>
      <c r="O116" s="1425"/>
      <c r="P116" s="1426" t="s">
        <v>154</v>
      </c>
      <c r="Q116" s="1427" t="s">
        <v>43</v>
      </c>
      <c r="R116" s="1272" t="s">
        <v>68</v>
      </c>
      <c r="S116" s="1428">
        <f>TRUNC((((N6)/1000)^2*PI()/4-((N7)/1000)^2*PI()/4)*N8,2)</f>
        <v>42.97</v>
      </c>
      <c r="T116" s="1428"/>
      <c r="U116" s="1428"/>
      <c r="V116" s="1269" t="s">
        <v>212</v>
      </c>
      <c r="W116" s="1293"/>
      <c r="X116" s="1295"/>
      <c r="Y116" s="1296"/>
      <c r="Z116" s="1265"/>
    </row>
    <row r="117" spans="1:41" s="1266" customFormat="1" ht="14.1" customHeight="1">
      <c r="A117" s="1287"/>
      <c r="B117" s="1289"/>
      <c r="C117" s="1290"/>
      <c r="D117" s="1360"/>
      <c r="I117" s="1360"/>
      <c r="P117" s="1291"/>
      <c r="Q117" s="1293"/>
      <c r="R117" s="1291"/>
      <c r="S117" s="1291"/>
      <c r="T117" s="1293"/>
      <c r="U117" s="1294"/>
      <c r="V117" s="1294"/>
      <c r="W117" s="1293"/>
      <c r="X117" s="1295"/>
      <c r="Y117" s="1296"/>
      <c r="Z117" s="1265"/>
    </row>
    <row r="118" spans="1:41" s="1266" customFormat="1" ht="14.1" customHeight="1" thickBot="1">
      <c r="A118" s="1312"/>
      <c r="B118" s="1298"/>
      <c r="C118" s="1269"/>
      <c r="D118" s="1269"/>
      <c r="E118" s="1269"/>
      <c r="F118" s="1269"/>
      <c r="G118" s="1313"/>
      <c r="H118" s="1313"/>
      <c r="I118" s="1269"/>
      <c r="J118" s="1269"/>
      <c r="K118" s="1314"/>
      <c r="L118" s="1315"/>
      <c r="M118" s="1269"/>
      <c r="N118" s="1269"/>
      <c r="O118" s="1269"/>
      <c r="P118" s="1316"/>
      <c r="Q118" s="1317"/>
      <c r="R118" s="1317"/>
      <c r="S118" s="1317"/>
      <c r="T118" s="1269"/>
      <c r="U118" s="1319"/>
      <c r="V118" s="1318"/>
      <c r="W118" s="1320" t="s">
        <v>389</v>
      </c>
      <c r="X118" s="1321" t="s">
        <v>29</v>
      </c>
      <c r="Y118" s="1429">
        <f>S116</f>
        <v>42.97</v>
      </c>
      <c r="Z118" s="1265"/>
    </row>
    <row r="119" spans="1:41" s="1300" customFormat="1" ht="14.1" customHeight="1" thickTop="1">
      <c r="A119" s="1343"/>
      <c r="B119" s="1344"/>
      <c r="C119" s="1345"/>
      <c r="D119" s="1423"/>
      <c r="E119" s="1424"/>
      <c r="F119" s="1424"/>
      <c r="G119" s="1424"/>
      <c r="H119" s="1323"/>
      <c r="I119" s="1323"/>
      <c r="J119" s="1323"/>
      <c r="K119" s="1323"/>
      <c r="L119" s="1323"/>
      <c r="M119" s="1323"/>
      <c r="N119" s="1323"/>
      <c r="O119" s="1347"/>
      <c r="P119" s="1347"/>
      <c r="Q119" s="1348"/>
      <c r="R119" s="1347"/>
      <c r="S119" s="1347"/>
      <c r="T119" s="1348"/>
      <c r="U119" s="1349"/>
      <c r="V119" s="1349"/>
      <c r="W119" s="1348"/>
      <c r="X119" s="1350"/>
      <c r="Y119" s="1351"/>
      <c r="Z119" s="1265"/>
    </row>
    <row r="120" spans="1:41" s="1300" customFormat="1" ht="14.1" customHeight="1">
      <c r="A120" s="1287"/>
      <c r="B120" s="1289"/>
      <c r="C120" s="1290"/>
      <c r="D120" s="1421"/>
      <c r="E120" s="1422"/>
      <c r="F120" s="1422"/>
      <c r="G120" s="1422"/>
      <c r="O120" s="1291"/>
      <c r="P120" s="1291"/>
      <c r="Q120" s="1293"/>
      <c r="R120" s="1291"/>
      <c r="S120" s="1291"/>
      <c r="T120" s="1293"/>
      <c r="U120" s="1294"/>
      <c r="V120" s="1294"/>
      <c r="W120" s="1293"/>
      <c r="X120" s="1295"/>
      <c r="Y120" s="1296"/>
      <c r="Z120" s="1265"/>
    </row>
    <row r="121" spans="1:41" s="1266" customFormat="1" ht="14.1" customHeight="1">
      <c r="A121" s="1387" t="s">
        <v>439</v>
      </c>
      <c r="B121" s="1288" t="s">
        <v>340</v>
      </c>
      <c r="C121" s="1290" t="s">
        <v>390</v>
      </c>
      <c r="D121" s="1267"/>
      <c r="E121" s="1267"/>
      <c r="F121" s="1267"/>
      <c r="G121" s="1270"/>
      <c r="H121" s="1270"/>
      <c r="I121" s="1270"/>
      <c r="J121" s="1270"/>
      <c r="K121" s="1270"/>
      <c r="L121" s="1270"/>
      <c r="M121" s="1270"/>
      <c r="N121" s="1270"/>
      <c r="O121" s="1270"/>
      <c r="P121" s="1270"/>
      <c r="Q121" s="1270"/>
      <c r="R121" s="1267"/>
      <c r="S121" s="1267"/>
      <c r="T121" s="1267"/>
      <c r="U121" s="1267"/>
      <c r="V121" s="1267"/>
      <c r="W121" s="1271"/>
      <c r="X121" s="1271"/>
      <c r="Y121" s="1258"/>
      <c r="Z121" s="1265"/>
    </row>
    <row r="122" spans="1:41" s="1266" customFormat="1" ht="14.1" customHeight="1">
      <c r="A122" s="1287"/>
      <c r="B122" s="1289"/>
      <c r="C122" s="1290"/>
      <c r="D122" s="1272"/>
      <c r="E122" s="1413">
        <f>AF124</f>
        <v>4</v>
      </c>
      <c r="F122" s="1413"/>
      <c r="G122" s="1413"/>
      <c r="H122" s="1414"/>
      <c r="I122" s="1330" t="s">
        <v>69</v>
      </c>
      <c r="J122" s="1413">
        <f>AE129</f>
        <v>2</v>
      </c>
      <c r="K122" s="1413"/>
      <c r="L122" s="1413"/>
      <c r="M122" s="1414"/>
      <c r="N122" s="1330" t="s">
        <v>69</v>
      </c>
      <c r="O122" s="1430">
        <v>2</v>
      </c>
      <c r="P122" s="1430"/>
      <c r="Q122" s="1430"/>
      <c r="R122" s="1431"/>
      <c r="S122" s="1272" t="s">
        <v>68</v>
      </c>
      <c r="T122" s="1432">
        <f>E122*J122*O122</f>
        <v>16</v>
      </c>
      <c r="U122" s="1432"/>
      <c r="V122" s="1432"/>
      <c r="W122" s="1433"/>
      <c r="X122" s="1299"/>
      <c r="Y122" s="1296"/>
      <c r="Z122" s="1265"/>
    </row>
    <row r="123" spans="1:41" s="1266" customFormat="1" ht="14.1" customHeight="1">
      <c r="A123" s="1287"/>
      <c r="B123" s="1289"/>
      <c r="C123" s="1290"/>
      <c r="D123" s="1272"/>
      <c r="E123" s="1413">
        <f>AG133</f>
        <v>1</v>
      </c>
      <c r="F123" s="1413"/>
      <c r="G123" s="1413"/>
      <c r="H123" s="1414"/>
      <c r="I123" s="1330" t="s">
        <v>69</v>
      </c>
      <c r="J123" s="1413">
        <f>AE129</f>
        <v>2</v>
      </c>
      <c r="K123" s="1413"/>
      <c r="L123" s="1413"/>
      <c r="M123" s="1414"/>
      <c r="N123" s="1330" t="s">
        <v>69</v>
      </c>
      <c r="O123" s="1430">
        <v>2</v>
      </c>
      <c r="P123" s="1430"/>
      <c r="Q123" s="1430"/>
      <c r="R123" s="1431"/>
      <c r="S123" s="1272" t="s">
        <v>68</v>
      </c>
      <c r="T123" s="1432">
        <f>E123*J123*O123</f>
        <v>4</v>
      </c>
      <c r="U123" s="1432"/>
      <c r="V123" s="1432"/>
      <c r="W123" s="1433"/>
      <c r="X123" s="1299"/>
      <c r="Y123" s="1296"/>
      <c r="Z123" s="1265"/>
      <c r="AF123" s="1434" t="s">
        <v>391</v>
      </c>
    </row>
    <row r="124" spans="1:41" s="1300" customFormat="1" ht="14.1" customHeight="1">
      <c r="A124" s="1287"/>
      <c r="B124" s="1435"/>
      <c r="C124" s="1436"/>
      <c r="D124" s="1268"/>
      <c r="E124" s="1437"/>
      <c r="F124" s="1437"/>
      <c r="G124" s="1437"/>
      <c r="H124" s="1437"/>
      <c r="I124" s="1438"/>
      <c r="J124" s="1439"/>
      <c r="K124" s="1440"/>
      <c r="L124" s="1440"/>
      <c r="M124" s="1440"/>
      <c r="N124" s="1440"/>
      <c r="O124" s="1439"/>
      <c r="P124" s="1315"/>
      <c r="Q124" s="1315"/>
      <c r="R124" s="1264"/>
      <c r="S124" s="1264"/>
      <c r="T124" s="1264"/>
      <c r="U124" s="1264"/>
      <c r="V124" s="1264"/>
      <c r="W124" s="1361"/>
      <c r="X124" s="1436"/>
      <c r="Y124" s="1441"/>
      <c r="Z124" s="1265"/>
      <c r="AF124" s="1442">
        <v>4</v>
      </c>
    </row>
    <row r="125" spans="1:41" s="1266" customFormat="1" ht="14.1" customHeight="1" thickBot="1">
      <c r="A125" s="1312"/>
      <c r="B125" s="1298"/>
      <c r="C125" s="1269"/>
      <c r="D125" s="1269"/>
      <c r="E125" s="1269"/>
      <c r="F125" s="1269"/>
      <c r="G125" s="1313"/>
      <c r="H125" s="1313"/>
      <c r="I125" s="1269"/>
      <c r="J125" s="1269"/>
      <c r="K125" s="1314"/>
      <c r="L125" s="1315"/>
      <c r="M125" s="1269"/>
      <c r="N125" s="1269"/>
      <c r="O125" s="1269"/>
      <c r="P125" s="1316"/>
      <c r="Q125" s="1317"/>
      <c r="R125" s="1317"/>
      <c r="S125" s="1317"/>
      <c r="T125" s="1443"/>
      <c r="U125" s="1319"/>
      <c r="V125" s="1318"/>
      <c r="W125" s="1320" t="s">
        <v>392</v>
      </c>
      <c r="X125" s="1321" t="s">
        <v>29</v>
      </c>
      <c r="Y125" s="1429">
        <f>TRUNC(T122+T123,2)</f>
        <v>20</v>
      </c>
      <c r="Z125" s="1265"/>
    </row>
    <row r="126" spans="1:41" s="1300" customFormat="1" ht="14.1" customHeight="1" thickTop="1">
      <c r="A126" s="1444"/>
      <c r="B126" s="1445"/>
      <c r="C126" s="1446"/>
      <c r="D126" s="1446"/>
      <c r="E126" s="1446"/>
      <c r="F126" s="1446"/>
      <c r="G126" s="1447"/>
      <c r="H126" s="1447"/>
      <c r="I126" s="1446"/>
      <c r="J126" s="1446"/>
      <c r="K126" s="1448"/>
      <c r="L126" s="1449"/>
      <c r="M126" s="1446"/>
      <c r="N126" s="1446"/>
      <c r="O126" s="1446"/>
      <c r="P126" s="1450"/>
      <c r="Q126" s="1451"/>
      <c r="R126" s="1451"/>
      <c r="S126" s="1451"/>
      <c r="T126" s="1452"/>
      <c r="U126" s="1450"/>
      <c r="V126" s="1446"/>
      <c r="W126" s="1453"/>
      <c r="X126" s="1454"/>
      <c r="Y126" s="1455"/>
      <c r="Z126" s="1265"/>
    </row>
    <row r="127" spans="1:41" s="1300" customFormat="1" ht="14.1" customHeight="1">
      <c r="A127" s="1287"/>
      <c r="B127" s="1289"/>
      <c r="C127" s="1290"/>
      <c r="D127" s="1421"/>
      <c r="E127" s="1422"/>
      <c r="F127" s="1422"/>
      <c r="G127" s="1422"/>
      <c r="O127" s="1291"/>
      <c r="P127" s="1291"/>
      <c r="Q127" s="1293"/>
      <c r="R127" s="1291"/>
      <c r="S127" s="1291"/>
      <c r="T127" s="1293"/>
      <c r="U127" s="1294"/>
      <c r="V127" s="1294"/>
      <c r="W127" s="1293"/>
      <c r="X127" s="1295"/>
      <c r="Y127" s="1296"/>
      <c r="Z127" s="1265"/>
      <c r="AD127" s="1456"/>
      <c r="AE127" s="1434"/>
      <c r="AG127" s="1456"/>
      <c r="AH127" s="1456"/>
      <c r="AI127" s="1456"/>
      <c r="AJ127" s="1456"/>
      <c r="AK127" s="1456"/>
      <c r="AL127" s="1456"/>
      <c r="AM127" s="1456"/>
      <c r="AN127" s="1456"/>
      <c r="AO127" s="1456"/>
    </row>
    <row r="128" spans="1:41" s="1266" customFormat="1" ht="14.1" customHeight="1">
      <c r="A128" s="1387" t="s">
        <v>440</v>
      </c>
      <c r="B128" s="1288" t="s">
        <v>393</v>
      </c>
      <c r="C128" s="1290" t="s">
        <v>390</v>
      </c>
      <c r="D128" s="1267"/>
      <c r="E128" s="1267"/>
      <c r="F128" s="1267"/>
      <c r="G128" s="1270"/>
      <c r="H128" s="1270"/>
      <c r="I128" s="1270"/>
      <c r="J128" s="1270"/>
      <c r="K128" s="1270"/>
      <c r="L128" s="1270"/>
      <c r="M128" s="1270"/>
      <c r="N128" s="1270"/>
      <c r="O128" s="1270"/>
      <c r="P128" s="1270"/>
      <c r="Q128" s="1270"/>
      <c r="R128" s="1267"/>
      <c r="S128" s="1267"/>
      <c r="T128" s="1267"/>
      <c r="U128" s="1267"/>
      <c r="V128" s="1267"/>
      <c r="W128" s="1271"/>
      <c r="X128" s="1271"/>
      <c r="Y128" s="1258"/>
      <c r="Z128" s="1265"/>
      <c r="AD128" s="1456"/>
      <c r="AE128" s="1456" t="s">
        <v>164</v>
      </c>
      <c r="AG128" s="1456"/>
      <c r="AH128" s="1456"/>
      <c r="AI128" s="1456"/>
      <c r="AJ128" s="1456"/>
      <c r="AK128" s="1456"/>
      <c r="AL128" s="1456"/>
      <c r="AM128" s="1456"/>
      <c r="AN128" s="1456"/>
      <c r="AO128" s="1456"/>
    </row>
    <row r="129" spans="1:41" s="1266" customFormat="1" ht="14.1" customHeight="1">
      <c r="A129" s="1287"/>
      <c r="B129" s="1289"/>
      <c r="C129" s="1290"/>
      <c r="D129" s="1272" t="s">
        <v>30</v>
      </c>
      <c r="E129" s="1269" t="s">
        <v>394</v>
      </c>
      <c r="F129" s="1291"/>
      <c r="G129" s="1291"/>
      <c r="H129" s="1293"/>
      <c r="I129" s="1291"/>
      <c r="K129" s="1291"/>
      <c r="L129" s="1457"/>
      <c r="M129" s="1457"/>
      <c r="N129" s="1457"/>
      <c r="O129" s="1457"/>
      <c r="P129" s="1291"/>
      <c r="Q129" s="1293"/>
      <c r="R129" s="1291"/>
      <c r="S129" s="1291"/>
      <c r="T129" s="1293"/>
      <c r="U129" s="1294"/>
      <c r="V129" s="1294"/>
      <c r="W129" s="1293"/>
      <c r="X129" s="1295"/>
      <c r="Y129" s="1296"/>
      <c r="Z129" s="1265"/>
      <c r="AD129" s="1456"/>
      <c r="AE129" s="1458">
        <v>2</v>
      </c>
      <c r="AG129" s="1456"/>
      <c r="AH129" s="1456"/>
      <c r="AI129" s="1456"/>
      <c r="AJ129" s="1456"/>
      <c r="AK129" s="1456"/>
      <c r="AL129" s="1456"/>
      <c r="AM129" s="1456"/>
      <c r="AN129" s="1456"/>
      <c r="AO129" s="1456" t="s">
        <v>391</v>
      </c>
    </row>
    <row r="130" spans="1:41" s="1266" customFormat="1" ht="14.1" customHeight="1">
      <c r="A130" s="1287"/>
      <c r="B130" s="1289"/>
      <c r="C130" s="1290"/>
      <c r="D130" s="1272"/>
      <c r="E130" s="1413">
        <f>AG133</f>
        <v>1</v>
      </c>
      <c r="F130" s="1413"/>
      <c r="G130" s="1413"/>
      <c r="H130" s="1414"/>
      <c r="I130" s="1330" t="s">
        <v>69</v>
      </c>
      <c r="J130" s="1413">
        <f>AF124</f>
        <v>4</v>
      </c>
      <c r="K130" s="1413"/>
      <c r="L130" s="1413"/>
      <c r="M130" s="1414"/>
      <c r="N130" s="1330" t="s">
        <v>69</v>
      </c>
      <c r="O130" s="1413">
        <f>AE129</f>
        <v>2</v>
      </c>
      <c r="P130" s="1413"/>
      <c r="Q130" s="1413"/>
      <c r="R130" s="1414"/>
      <c r="S130" s="1272" t="s">
        <v>68</v>
      </c>
      <c r="T130" s="1432">
        <f>E130*J130*O130</f>
        <v>8</v>
      </c>
      <c r="U130" s="1432"/>
      <c r="V130" s="1432"/>
      <c r="W130" s="1433"/>
      <c r="X130" s="1299"/>
      <c r="Y130" s="1296"/>
      <c r="Z130" s="1265"/>
      <c r="AD130" s="1456"/>
      <c r="AG130" s="1456"/>
      <c r="AH130" s="1456"/>
      <c r="AI130" s="1456"/>
      <c r="AJ130" s="1456"/>
      <c r="AK130" s="1456"/>
      <c r="AL130" s="1456"/>
      <c r="AM130" s="1456"/>
      <c r="AN130" s="1456"/>
      <c r="AO130" s="1458">
        <v>4</v>
      </c>
    </row>
    <row r="131" spans="1:41" s="1266" customFormat="1" ht="14.1" customHeight="1">
      <c r="A131" s="1287"/>
      <c r="B131" s="1289"/>
      <c r="C131" s="1290"/>
      <c r="D131" s="1272" t="s">
        <v>30</v>
      </c>
      <c r="E131" s="1269" t="s">
        <v>395</v>
      </c>
      <c r="F131" s="1291"/>
      <c r="G131" s="1291"/>
      <c r="H131" s="1293"/>
      <c r="I131" s="1291"/>
      <c r="K131" s="1291"/>
      <c r="L131" s="1457"/>
      <c r="M131" s="1457"/>
      <c r="N131" s="1457"/>
      <c r="O131" s="1457"/>
      <c r="P131" s="1291"/>
      <c r="Q131" s="1293"/>
      <c r="R131" s="1291"/>
      <c r="S131" s="1291"/>
      <c r="T131" s="1293"/>
      <c r="U131" s="1294"/>
      <c r="V131" s="1294"/>
      <c r="W131" s="1293"/>
      <c r="X131" s="1295"/>
      <c r="Y131" s="1296"/>
      <c r="Z131" s="1265"/>
      <c r="AD131" s="1456"/>
      <c r="AF131" s="1456"/>
      <c r="AG131" s="1456"/>
      <c r="AH131" s="1456"/>
      <c r="AI131" s="1456"/>
      <c r="AJ131" s="1456"/>
      <c r="AK131" s="1456"/>
      <c r="AL131" s="1456"/>
      <c r="AM131" s="1456"/>
      <c r="AN131" s="1456"/>
    </row>
    <row r="132" spans="1:41" s="1266" customFormat="1" ht="14.1" customHeight="1">
      <c r="A132" s="1287"/>
      <c r="B132" s="1289"/>
      <c r="C132" s="1290"/>
      <c r="D132" s="1272"/>
      <c r="E132" s="1413">
        <f>AK133</f>
        <v>5.7</v>
      </c>
      <c r="F132" s="1413"/>
      <c r="G132" s="1413"/>
      <c r="H132" s="1414"/>
      <c r="I132" s="1330" t="s">
        <v>69</v>
      </c>
      <c r="J132" s="1413">
        <f>AO130</f>
        <v>4</v>
      </c>
      <c r="K132" s="1413"/>
      <c r="L132" s="1413"/>
      <c r="M132" s="1414"/>
      <c r="N132" s="1330" t="s">
        <v>69</v>
      </c>
      <c r="O132" s="1413">
        <f>AN133</f>
        <v>0.2</v>
      </c>
      <c r="P132" s="1413"/>
      <c r="Q132" s="1413"/>
      <c r="R132" s="1414"/>
      <c r="S132" s="1272" t="s">
        <v>68</v>
      </c>
      <c r="T132" s="1432">
        <f>E132*J132*O132</f>
        <v>4.5600000000000005</v>
      </c>
      <c r="U132" s="1432"/>
      <c r="V132" s="1432"/>
      <c r="W132" s="1433"/>
      <c r="X132" s="1299"/>
      <c r="Y132" s="1296"/>
      <c r="Z132" s="1265"/>
      <c r="AD132" s="1434"/>
      <c r="AE132" s="1434"/>
      <c r="AF132" s="1434"/>
      <c r="AG132" s="1456" t="s">
        <v>396</v>
      </c>
      <c r="AH132" s="1434"/>
      <c r="AI132" s="1434"/>
      <c r="AJ132" s="1434"/>
      <c r="AK132" s="1434" t="s">
        <v>396</v>
      </c>
      <c r="AL132" s="1434"/>
      <c r="AM132" s="1434"/>
      <c r="AN132" s="1434" t="s">
        <v>164</v>
      </c>
      <c r="AO132" s="1434"/>
    </row>
    <row r="133" spans="1:41" s="1300" customFormat="1" ht="14.1" customHeight="1">
      <c r="A133" s="1287"/>
      <c r="B133" s="1435"/>
      <c r="C133" s="1436"/>
      <c r="D133" s="1268"/>
      <c r="E133" s="1437"/>
      <c r="F133" s="1437"/>
      <c r="G133" s="1437"/>
      <c r="H133" s="1437"/>
      <c r="I133" s="1438"/>
      <c r="J133" s="1439"/>
      <c r="K133" s="1440"/>
      <c r="L133" s="1440"/>
      <c r="M133" s="1440"/>
      <c r="N133" s="1440"/>
      <c r="O133" s="1439"/>
      <c r="P133" s="1315"/>
      <c r="Q133" s="1315"/>
      <c r="R133" s="1264"/>
      <c r="S133" s="1264"/>
      <c r="T133" s="1264"/>
      <c r="U133" s="1264"/>
      <c r="V133" s="1264"/>
      <c r="W133" s="1361"/>
      <c r="X133" s="1436"/>
      <c r="Y133" s="1441"/>
      <c r="Z133" s="1265"/>
      <c r="AD133" s="1456"/>
      <c r="AE133" s="1456"/>
      <c r="AF133" s="1456"/>
      <c r="AG133" s="1458">
        <v>1</v>
      </c>
      <c r="AH133" s="1456"/>
      <c r="AI133" s="1456"/>
      <c r="AJ133" s="1456"/>
      <c r="AK133" s="1442">
        <v>5.7</v>
      </c>
      <c r="AL133" s="1456"/>
      <c r="AM133" s="1456"/>
      <c r="AN133" s="1442">
        <v>0.2</v>
      </c>
      <c r="AO133" s="1456"/>
    </row>
    <row r="134" spans="1:41" s="1266" customFormat="1" ht="14.1" customHeight="1" thickBot="1">
      <c r="A134" s="1312"/>
      <c r="B134" s="1298"/>
      <c r="C134" s="1269"/>
      <c r="D134" s="1269"/>
      <c r="E134" s="1269"/>
      <c r="F134" s="1269"/>
      <c r="G134" s="1313"/>
      <c r="H134" s="1313"/>
      <c r="I134" s="1269"/>
      <c r="J134" s="1269"/>
      <c r="K134" s="1314"/>
      <c r="L134" s="1315"/>
      <c r="M134" s="1269"/>
      <c r="N134" s="1269"/>
      <c r="O134" s="1269"/>
      <c r="P134" s="1316"/>
      <c r="Q134" s="1317"/>
      <c r="R134" s="1317"/>
      <c r="S134" s="1317"/>
      <c r="T134" s="1443"/>
      <c r="U134" s="1319"/>
      <c r="V134" s="1318"/>
      <c r="W134" s="1320" t="s">
        <v>397</v>
      </c>
      <c r="X134" s="1321" t="s">
        <v>29</v>
      </c>
      <c r="Y134" s="1429">
        <f>TRUNC(T130+T132,2)</f>
        <v>12.56</v>
      </c>
      <c r="Z134" s="1265"/>
      <c r="AD134" s="1434"/>
      <c r="AE134" s="1434"/>
      <c r="AF134" s="1434"/>
      <c r="AG134" s="1456"/>
      <c r="AH134" s="1456"/>
      <c r="AI134" s="1456"/>
      <c r="AJ134" s="1434"/>
      <c r="AK134" s="1434"/>
      <c r="AL134" s="1434"/>
      <c r="AM134" s="1434"/>
      <c r="AN134" s="1434"/>
      <c r="AO134" s="1434"/>
    </row>
    <row r="135" spans="1:41" s="1300" customFormat="1" ht="14.1" customHeight="1" thickTop="1">
      <c r="A135" s="1444"/>
      <c r="B135" s="1445"/>
      <c r="C135" s="1446"/>
      <c r="D135" s="1446"/>
      <c r="E135" s="1446"/>
      <c r="F135" s="1446"/>
      <c r="G135" s="1447"/>
      <c r="H135" s="1447"/>
      <c r="I135" s="1446"/>
      <c r="J135" s="1446"/>
      <c r="K135" s="1448"/>
      <c r="L135" s="1449"/>
      <c r="M135" s="1446"/>
      <c r="N135" s="1446"/>
      <c r="O135" s="1446"/>
      <c r="P135" s="1450"/>
      <c r="Q135" s="1451"/>
      <c r="R135" s="1451"/>
      <c r="S135" s="1451"/>
      <c r="T135" s="1452"/>
      <c r="U135" s="1450"/>
      <c r="V135" s="1446"/>
      <c r="W135" s="1453"/>
      <c r="X135" s="1454"/>
      <c r="Y135" s="1455"/>
      <c r="Z135" s="1265"/>
      <c r="AD135" s="1434"/>
      <c r="AE135" s="1434"/>
      <c r="AF135" s="1434"/>
      <c r="AG135" s="1434"/>
      <c r="AH135" s="1434"/>
      <c r="AI135" s="1434"/>
      <c r="AJ135" s="1434"/>
      <c r="AK135" s="1434"/>
      <c r="AL135" s="1434"/>
      <c r="AM135" s="1434"/>
      <c r="AN135" s="1434"/>
      <c r="AO135" s="1434"/>
    </row>
    <row r="136" spans="1:41" s="1300" customFormat="1" ht="14.1" customHeight="1">
      <c r="A136" s="1287"/>
      <c r="B136" s="1289"/>
      <c r="C136" s="1290"/>
      <c r="O136" s="1291"/>
      <c r="P136" s="1291"/>
      <c r="Q136" s="1293"/>
      <c r="R136" s="1291"/>
      <c r="S136" s="1291"/>
      <c r="T136" s="1293"/>
      <c r="U136" s="1294"/>
      <c r="V136" s="1294"/>
      <c r="W136" s="1293"/>
      <c r="X136" s="1295"/>
      <c r="Y136" s="1296"/>
      <c r="Z136" s="1265"/>
    </row>
    <row r="137" spans="1:41" s="1266" customFormat="1" ht="14.1" customHeight="1">
      <c r="A137" s="1387" t="s">
        <v>441</v>
      </c>
      <c r="B137" s="1288" t="s">
        <v>342</v>
      </c>
      <c r="C137" s="1290"/>
      <c r="D137" s="1267"/>
      <c r="E137" s="1267"/>
      <c r="F137" s="1267"/>
      <c r="G137" s="1270"/>
      <c r="H137" s="1270"/>
      <c r="I137" s="1270"/>
      <c r="J137" s="1270"/>
      <c r="K137" s="1270"/>
      <c r="L137" s="1270"/>
      <c r="M137" s="1270"/>
      <c r="N137" s="1270"/>
      <c r="O137" s="1270"/>
      <c r="P137" s="1270"/>
      <c r="Q137" s="1270"/>
      <c r="R137" s="1267"/>
      <c r="S137" s="1267"/>
      <c r="T137" s="1267"/>
      <c r="U137" s="1267"/>
      <c r="V137" s="1267"/>
      <c r="W137" s="1271"/>
      <c r="X137" s="1271"/>
      <c r="Y137" s="1258"/>
      <c r="Z137" s="1265"/>
    </row>
    <row r="138" spans="1:41" s="1266" customFormat="1" ht="14.1" customHeight="1">
      <c r="A138" s="1287"/>
      <c r="B138" s="1289"/>
      <c r="C138" s="1290"/>
      <c r="D138" s="1272" t="s">
        <v>30</v>
      </c>
      <c r="E138" s="1269" t="s">
        <v>394</v>
      </c>
      <c r="F138" s="1291"/>
      <c r="G138" s="1291"/>
      <c r="H138" s="1293"/>
      <c r="I138" s="1291"/>
      <c r="K138" s="1291"/>
      <c r="L138" s="1457"/>
      <c r="M138" s="1457"/>
      <c r="N138" s="1457"/>
      <c r="O138" s="1457"/>
      <c r="P138" s="1291"/>
      <c r="Q138" s="1293"/>
      <c r="R138" s="1291"/>
      <c r="S138" s="1291"/>
      <c r="T138" s="1293"/>
      <c r="U138" s="1294"/>
      <c r="V138" s="1294"/>
      <c r="W138" s="1293"/>
      <c r="X138" s="1295"/>
      <c r="Y138" s="1296"/>
      <c r="Z138" s="1265"/>
    </row>
    <row r="139" spans="1:41" s="1266" customFormat="1" ht="14.1" customHeight="1">
      <c r="A139" s="1287"/>
      <c r="B139" s="1289"/>
      <c r="C139" s="1290"/>
      <c r="D139" s="1272"/>
      <c r="E139" s="1413">
        <f>E130</f>
        <v>1</v>
      </c>
      <c r="F139" s="1413"/>
      <c r="G139" s="1413"/>
      <c r="H139" s="1414"/>
      <c r="I139" s="1330" t="s">
        <v>69</v>
      </c>
      <c r="J139" s="1413">
        <f>J130</f>
        <v>4</v>
      </c>
      <c r="K139" s="1413"/>
      <c r="L139" s="1413"/>
      <c r="M139" s="1414"/>
      <c r="N139" s="1330" t="s">
        <v>69</v>
      </c>
      <c r="O139" s="1413">
        <f>O130</f>
        <v>2</v>
      </c>
      <c r="P139" s="1413"/>
      <c r="Q139" s="1413"/>
      <c r="R139" s="1414"/>
      <c r="S139" s="1272" t="s">
        <v>68</v>
      </c>
      <c r="T139" s="1432">
        <f>E139*J139*O139</f>
        <v>8</v>
      </c>
      <c r="U139" s="1432"/>
      <c r="V139" s="1432"/>
      <c r="W139" s="1433"/>
      <c r="X139" s="1299"/>
      <c r="Y139" s="1296"/>
      <c r="Z139" s="1265"/>
    </row>
    <row r="140" spans="1:41" s="1266" customFormat="1" ht="14.1" customHeight="1">
      <c r="A140" s="1287"/>
      <c r="B140" s="1289"/>
      <c r="C140" s="1290"/>
      <c r="D140" s="1272" t="s">
        <v>30</v>
      </c>
      <c r="E140" s="1269" t="s">
        <v>395</v>
      </c>
      <c r="F140" s="1291"/>
      <c r="G140" s="1291"/>
      <c r="H140" s="1293"/>
      <c r="I140" s="1291"/>
      <c r="K140" s="1291"/>
      <c r="L140" s="1457"/>
      <c r="M140" s="1457"/>
      <c r="N140" s="1457"/>
      <c r="O140" s="1457"/>
      <c r="P140" s="1291"/>
      <c r="Q140" s="1293"/>
      <c r="R140" s="1291"/>
      <c r="S140" s="1291"/>
      <c r="T140" s="1293"/>
      <c r="U140" s="1294"/>
      <c r="V140" s="1294"/>
      <c r="W140" s="1293"/>
      <c r="X140" s="1295"/>
      <c r="Y140" s="1296"/>
      <c r="Z140" s="1265"/>
    </row>
    <row r="141" spans="1:41" s="1266" customFormat="1" ht="14.1" customHeight="1">
      <c r="A141" s="1287"/>
      <c r="B141" s="1289"/>
      <c r="C141" s="1290"/>
      <c r="D141" s="1272"/>
      <c r="E141" s="1413">
        <f>E132</f>
        <v>5.7</v>
      </c>
      <c r="F141" s="1413"/>
      <c r="G141" s="1413"/>
      <c r="H141" s="1414"/>
      <c r="I141" s="1330" t="s">
        <v>69</v>
      </c>
      <c r="J141" s="1413">
        <f>J132</f>
        <v>4</v>
      </c>
      <c r="K141" s="1413"/>
      <c r="L141" s="1413"/>
      <c r="M141" s="1414"/>
      <c r="N141" s="1330" t="s">
        <v>69</v>
      </c>
      <c r="O141" s="1413">
        <f>O132</f>
        <v>0.2</v>
      </c>
      <c r="P141" s="1413"/>
      <c r="Q141" s="1413"/>
      <c r="R141" s="1414"/>
      <c r="S141" s="1272" t="s">
        <v>68</v>
      </c>
      <c r="T141" s="1432">
        <f>E141*J141*O141</f>
        <v>4.5600000000000005</v>
      </c>
      <c r="U141" s="1432"/>
      <c r="V141" s="1432"/>
      <c r="W141" s="1433"/>
      <c r="X141" s="1299"/>
      <c r="Y141" s="1296"/>
      <c r="Z141" s="1265"/>
    </row>
    <row r="142" spans="1:41" s="1300" customFormat="1" ht="14.1" customHeight="1">
      <c r="A142" s="1287"/>
      <c r="B142" s="1435"/>
      <c r="C142" s="1436"/>
      <c r="D142" s="1268"/>
      <c r="E142" s="1437"/>
      <c r="F142" s="1437"/>
      <c r="G142" s="1437"/>
      <c r="H142" s="1437"/>
      <c r="I142" s="1438"/>
      <c r="J142" s="1439"/>
      <c r="K142" s="1440"/>
      <c r="L142" s="1440"/>
      <c r="M142" s="1440"/>
      <c r="N142" s="1440"/>
      <c r="O142" s="1439"/>
      <c r="P142" s="1315"/>
      <c r="Q142" s="1315"/>
      <c r="R142" s="1264"/>
      <c r="S142" s="1264"/>
      <c r="T142" s="1264"/>
      <c r="U142" s="1264"/>
      <c r="V142" s="1264"/>
      <c r="W142" s="1361"/>
      <c r="X142" s="1436"/>
      <c r="Y142" s="1441"/>
      <c r="Z142" s="1265"/>
    </row>
    <row r="143" spans="1:41" s="1266" customFormat="1" ht="14.1" customHeight="1" thickBot="1">
      <c r="A143" s="1312"/>
      <c r="B143" s="1298"/>
      <c r="C143" s="1269"/>
      <c r="D143" s="1269"/>
      <c r="E143" s="1269"/>
      <c r="F143" s="1269"/>
      <c r="G143" s="1313"/>
      <c r="H143" s="1313"/>
      <c r="I143" s="1269"/>
      <c r="J143" s="1269"/>
      <c r="K143" s="1314"/>
      <c r="L143" s="1315"/>
      <c r="M143" s="1269"/>
      <c r="N143" s="1269"/>
      <c r="O143" s="1269"/>
      <c r="P143" s="1316"/>
      <c r="Q143" s="1317"/>
      <c r="R143" s="1341"/>
      <c r="S143" s="1341"/>
      <c r="T143" s="1443"/>
      <c r="U143" s="1319"/>
      <c r="V143" s="1318"/>
      <c r="W143" s="1320" t="s">
        <v>398</v>
      </c>
      <c r="X143" s="1321" t="s">
        <v>29</v>
      </c>
      <c r="Y143" s="1429">
        <f>T139+T141</f>
        <v>12.56</v>
      </c>
      <c r="Z143" s="1265"/>
    </row>
    <row r="144" spans="1:41" s="1300" customFormat="1" ht="14.1" customHeight="1" thickTop="1">
      <c r="A144" s="1343"/>
      <c r="B144" s="1459"/>
      <c r="C144" s="1460"/>
      <c r="D144" s="1461"/>
      <c r="E144" s="1462"/>
      <c r="F144" s="1462"/>
      <c r="G144" s="1462"/>
      <c r="H144" s="1462"/>
      <c r="I144" s="1463"/>
      <c r="J144" s="1464"/>
      <c r="K144" s="1465"/>
      <c r="L144" s="1465"/>
      <c r="M144" s="1465"/>
      <c r="N144" s="1465"/>
      <c r="O144" s="1464"/>
      <c r="P144" s="1449"/>
      <c r="Q144" s="1449"/>
      <c r="R144" s="1466"/>
      <c r="S144" s="1466"/>
      <c r="T144" s="1466"/>
      <c r="U144" s="1466"/>
      <c r="V144" s="1466"/>
      <c r="W144" s="1346"/>
      <c r="X144" s="1460"/>
      <c r="Y144" s="1467"/>
      <c r="Z144" s="1265"/>
    </row>
    <row r="145" spans="1:46" ht="14.1" customHeight="1">
      <c r="A145" s="1312"/>
      <c r="B145" s="1267"/>
      <c r="C145" s="1468"/>
      <c r="D145" s="1468"/>
      <c r="E145" s="1468"/>
      <c r="F145" s="1468"/>
      <c r="G145" s="1468"/>
      <c r="H145" s="1468"/>
      <c r="I145" s="1468"/>
      <c r="J145" s="1468"/>
      <c r="K145" s="1468"/>
      <c r="L145" s="1468"/>
      <c r="M145" s="1468"/>
      <c r="N145" s="1468"/>
      <c r="O145" s="1468"/>
      <c r="P145" s="1468"/>
      <c r="Q145" s="1468"/>
      <c r="R145" s="1468"/>
      <c r="S145" s="1468"/>
      <c r="T145" s="1468"/>
      <c r="U145" s="1468"/>
      <c r="V145" s="1468"/>
      <c r="W145" s="1468"/>
      <c r="X145" s="1468"/>
      <c r="Y145" s="1468"/>
      <c r="AI145" s="1266"/>
      <c r="AJ145" s="1266"/>
      <c r="AK145" s="1266"/>
      <c r="AO145" s="1456"/>
      <c r="AP145" s="1266"/>
      <c r="AQ145" s="1266"/>
      <c r="AR145" s="1266"/>
      <c r="AS145" s="1266"/>
      <c r="AT145" s="1266"/>
    </row>
    <row r="146" spans="1:46" ht="14.1" customHeight="1">
      <c r="A146" s="1312"/>
      <c r="B146" s="1267"/>
      <c r="C146" s="1380"/>
      <c r="D146" s="1380"/>
      <c r="E146" s="1380"/>
      <c r="F146" s="1380"/>
      <c r="G146" s="1380"/>
      <c r="H146" s="1380"/>
      <c r="I146" s="1380"/>
      <c r="J146" s="1380"/>
      <c r="K146" s="1380"/>
      <c r="L146" s="1380"/>
      <c r="M146" s="1380"/>
      <c r="N146" s="1380"/>
      <c r="O146" s="1380"/>
      <c r="P146" s="1380"/>
      <c r="Q146" s="1380"/>
      <c r="R146" s="1380"/>
      <c r="S146" s="1380"/>
      <c r="T146" s="1380"/>
      <c r="U146" s="1380"/>
      <c r="V146" s="1380"/>
      <c r="W146" s="1380"/>
      <c r="X146" s="1380"/>
      <c r="Y146" s="1426"/>
      <c r="AI146" s="1266"/>
      <c r="AJ146" s="1266"/>
      <c r="AK146" s="1266"/>
      <c r="AL146" s="1266"/>
      <c r="AM146" s="1266"/>
      <c r="AN146" s="1266"/>
      <c r="AO146" s="1266"/>
      <c r="AP146" s="1266"/>
      <c r="AQ146" s="1266"/>
      <c r="AR146" s="1266"/>
      <c r="AS146" s="1266"/>
      <c r="AT146" s="1266"/>
    </row>
    <row r="147" spans="1:46" ht="14.1" customHeight="1">
      <c r="A147" s="1312"/>
      <c r="B147" s="1267"/>
      <c r="C147" s="1380"/>
      <c r="D147" s="1380"/>
      <c r="E147" s="1380"/>
      <c r="F147" s="1380"/>
      <c r="G147" s="1380"/>
      <c r="H147" s="1380"/>
      <c r="I147" s="1380"/>
      <c r="J147" s="1380"/>
      <c r="K147" s="1380"/>
      <c r="L147" s="1380"/>
      <c r="M147" s="1380"/>
      <c r="N147" s="1380"/>
      <c r="O147" s="1380"/>
      <c r="P147" s="1380"/>
      <c r="Q147" s="1380"/>
      <c r="R147" s="1380"/>
      <c r="S147" s="1380"/>
      <c r="T147" s="1380"/>
      <c r="U147" s="1380"/>
      <c r="V147" s="1380"/>
      <c r="W147" s="1380"/>
      <c r="X147" s="1380"/>
      <c r="Y147" s="1426"/>
      <c r="AI147" s="1300"/>
      <c r="AJ147" s="1300"/>
      <c r="AK147" s="1300"/>
      <c r="AL147" s="1300"/>
      <c r="AM147" s="1300"/>
      <c r="AN147" s="1300"/>
      <c r="AO147" s="1300"/>
      <c r="AP147" s="1300"/>
      <c r="AQ147" s="1300"/>
      <c r="AR147" s="1300"/>
      <c r="AS147" s="1300"/>
      <c r="AT147" s="1300"/>
    </row>
    <row r="148" spans="1:46" ht="14.1" customHeight="1">
      <c r="A148" s="1312"/>
      <c r="B148" s="1268"/>
    </row>
    <row r="149" spans="1:46" ht="14.1" customHeight="1">
      <c r="A149" s="1312"/>
      <c r="B149" s="1268"/>
    </row>
    <row r="150" spans="1:46" ht="14.1" customHeight="1">
      <c r="A150" s="1312"/>
      <c r="B150" s="1268"/>
    </row>
    <row r="151" spans="1:46" ht="14.1" customHeight="1">
      <c r="A151" s="1312"/>
      <c r="B151" s="1268"/>
    </row>
    <row r="152" spans="1:46" ht="14.1" customHeight="1">
      <c r="A152" s="1312"/>
      <c r="B152" s="1268"/>
    </row>
    <row r="153" spans="1:46" ht="14.1" customHeight="1">
      <c r="A153" s="1312"/>
      <c r="B153" s="1268"/>
    </row>
    <row r="154" spans="1:46" ht="14.1" customHeight="1">
      <c r="A154" s="1312"/>
      <c r="B154" s="1268"/>
    </row>
    <row r="155" spans="1:46" ht="14.1" customHeight="1">
      <c r="A155" s="1312"/>
      <c r="B155" s="1268"/>
    </row>
    <row r="156" spans="1:46" ht="14.1" customHeight="1">
      <c r="A156" s="1312"/>
      <c r="B156" s="1268"/>
    </row>
    <row r="157" spans="1:46" ht="14.1" customHeight="1">
      <c r="A157" s="1312"/>
      <c r="B157" s="1268"/>
    </row>
    <row r="158" spans="1:46" ht="14.1" customHeight="1">
      <c r="A158" s="1312"/>
      <c r="B158" s="1268"/>
    </row>
    <row r="159" spans="1:46" ht="14.1" customHeight="1">
      <c r="A159" s="1312"/>
      <c r="B159" s="1268"/>
    </row>
    <row r="160" spans="1:46" ht="14.1" customHeight="1">
      <c r="A160" s="1312"/>
      <c r="B160" s="1268"/>
    </row>
    <row r="161" spans="1:2" ht="14.1" customHeight="1">
      <c r="A161" s="1312"/>
      <c r="B161" s="1268"/>
    </row>
    <row r="162" spans="1:2" ht="14.1" customHeight="1">
      <c r="A162" s="1312"/>
      <c r="B162" s="1268"/>
    </row>
    <row r="163" spans="1:2" ht="14.1" customHeight="1">
      <c r="A163" s="1312"/>
      <c r="B163" s="1268"/>
    </row>
    <row r="164" spans="1:2" ht="14.1" customHeight="1">
      <c r="A164" s="1312"/>
      <c r="B164" s="1268"/>
    </row>
    <row r="165" spans="1:2" ht="14.1" customHeight="1">
      <c r="A165" s="1312"/>
      <c r="B165" s="1268"/>
    </row>
    <row r="166" spans="1:2" ht="14.1" customHeight="1">
      <c r="A166" s="1312"/>
      <c r="B166" s="1268"/>
    </row>
    <row r="167" spans="1:2" ht="14.1" customHeight="1">
      <c r="A167" s="1312"/>
      <c r="B167" s="1268"/>
    </row>
    <row r="168" spans="1:2" ht="14.1" customHeight="1">
      <c r="A168" s="1312"/>
      <c r="B168" s="1268"/>
    </row>
    <row r="169" spans="1:2" ht="14.1" customHeight="1">
      <c r="A169" s="1312"/>
      <c r="B169" s="1268"/>
    </row>
    <row r="170" spans="1:2" ht="14.1" customHeight="1">
      <c r="A170" s="1312"/>
      <c r="B170" s="1268"/>
    </row>
    <row r="171" spans="1:2" ht="14.1" customHeight="1">
      <c r="A171" s="1312"/>
      <c r="B171" s="1268"/>
    </row>
    <row r="172" spans="1:2" ht="14.1" customHeight="1">
      <c r="A172" s="1312"/>
      <c r="B172" s="1268"/>
    </row>
    <row r="173" spans="1:2" ht="14.1" customHeight="1">
      <c r="A173" s="1312"/>
      <c r="B173" s="1268"/>
    </row>
    <row r="174" spans="1:2" ht="14.1" customHeight="1">
      <c r="A174" s="1312"/>
      <c r="B174" s="1268"/>
    </row>
    <row r="175" spans="1:2" ht="14.1" customHeight="1">
      <c r="A175" s="1312"/>
      <c r="B175" s="1268"/>
    </row>
    <row r="176" spans="1:2" ht="14.1" customHeight="1">
      <c r="A176" s="1312"/>
      <c r="B176" s="1268"/>
    </row>
    <row r="177" spans="1:2" ht="14.1" customHeight="1">
      <c r="A177" s="1312"/>
      <c r="B177" s="1268"/>
    </row>
    <row r="178" spans="1:2" ht="14.1" customHeight="1">
      <c r="A178" s="1312"/>
      <c r="B178" s="1268"/>
    </row>
    <row r="179" spans="1:2" ht="14.1" customHeight="1">
      <c r="A179" s="1312"/>
      <c r="B179" s="1268"/>
    </row>
    <row r="180" spans="1:2" ht="14.1" customHeight="1">
      <c r="A180" s="1312"/>
      <c r="B180" s="1268"/>
    </row>
    <row r="181" spans="1:2" ht="14.1" customHeight="1">
      <c r="A181" s="1312"/>
      <c r="B181" s="1268"/>
    </row>
    <row r="182" spans="1:2" ht="14.1" customHeight="1">
      <c r="A182" s="1312"/>
      <c r="B182" s="1268"/>
    </row>
    <row r="183" spans="1:2" ht="14.1" customHeight="1">
      <c r="A183" s="1312"/>
      <c r="B183" s="1268"/>
    </row>
    <row r="184" spans="1:2" ht="14.1" customHeight="1">
      <c r="A184" s="1312"/>
      <c r="B184" s="1268"/>
    </row>
    <row r="185" spans="1:2" ht="14.1" customHeight="1">
      <c r="A185" s="1312"/>
      <c r="B185" s="1268"/>
    </row>
    <row r="186" spans="1:2" ht="14.1" customHeight="1">
      <c r="B186" s="1421"/>
    </row>
    <row r="187" spans="1:2" ht="14.1" customHeight="1">
      <c r="B187" s="1421"/>
    </row>
    <row r="188" spans="1:2" ht="14.1" customHeight="1">
      <c r="B188" s="1421"/>
    </row>
    <row r="189" spans="1:2" ht="14.1" customHeight="1">
      <c r="B189" s="1421"/>
    </row>
    <row r="190" spans="1:2" ht="14.1" customHeight="1">
      <c r="B190" s="1421"/>
    </row>
    <row r="191" spans="1:2" ht="14.1" customHeight="1">
      <c r="B191" s="1421"/>
    </row>
    <row r="192" spans="1:2" ht="14.1" customHeight="1">
      <c r="B192" s="1421"/>
    </row>
    <row r="193" spans="2:2" ht="14.1" customHeight="1">
      <c r="B193" s="1421"/>
    </row>
    <row r="194" spans="2:2" ht="14.1" customHeight="1">
      <c r="B194" s="1421"/>
    </row>
    <row r="195" spans="2:2" ht="14.1" customHeight="1">
      <c r="B195" s="1421"/>
    </row>
    <row r="196" spans="2:2" ht="14.1" customHeight="1">
      <c r="B196" s="1421"/>
    </row>
    <row r="197" spans="2:2" ht="14.1" customHeight="1">
      <c r="B197" s="1421"/>
    </row>
    <row r="198" spans="2:2" ht="14.1" customHeight="1">
      <c r="B198" s="1421"/>
    </row>
    <row r="199" spans="2:2" ht="14.1" customHeight="1">
      <c r="B199" s="1421"/>
    </row>
    <row r="200" spans="2:2" ht="14.1" customHeight="1">
      <c r="B200" s="1421"/>
    </row>
    <row r="201" spans="2:2" ht="14.1" customHeight="1">
      <c r="B201" s="1421"/>
    </row>
    <row r="202" spans="2:2" ht="14.1" customHeight="1">
      <c r="B202" s="1421"/>
    </row>
    <row r="203" spans="2:2" ht="14.1" customHeight="1">
      <c r="B203" s="1421"/>
    </row>
    <row r="204" spans="2:2" ht="14.1" customHeight="1">
      <c r="B204" s="1421"/>
    </row>
    <row r="205" spans="2:2" ht="14.1" customHeight="1">
      <c r="B205" s="1421"/>
    </row>
    <row r="206" spans="2:2" ht="14.1" customHeight="1">
      <c r="B206" s="1421"/>
    </row>
    <row r="207" spans="2:2" ht="14.1" customHeight="1">
      <c r="B207" s="1421"/>
    </row>
    <row r="208" spans="2:2" ht="14.1" customHeight="1">
      <c r="B208" s="1421"/>
    </row>
    <row r="209" spans="2:2" ht="14.1" customHeight="1">
      <c r="B209" s="1421"/>
    </row>
    <row r="210" spans="2:2" ht="14.1" customHeight="1">
      <c r="B210" s="1421"/>
    </row>
    <row r="211" spans="2:2" ht="14.1" customHeight="1">
      <c r="B211" s="1421"/>
    </row>
    <row r="212" spans="2:2" ht="14.1" customHeight="1">
      <c r="B212" s="1421"/>
    </row>
    <row r="213" spans="2:2" ht="14.1" customHeight="1">
      <c r="B213" s="1421"/>
    </row>
    <row r="214" spans="2:2" ht="14.1" customHeight="1">
      <c r="B214" s="1421"/>
    </row>
    <row r="215" spans="2:2" ht="14.1" customHeight="1">
      <c r="B215" s="1421"/>
    </row>
    <row r="216" spans="2:2" ht="14.1" customHeight="1">
      <c r="B216" s="1421"/>
    </row>
    <row r="217" spans="2:2" ht="14.1" customHeight="1">
      <c r="B217" s="1421"/>
    </row>
    <row r="218" spans="2:2" ht="14.1" customHeight="1">
      <c r="B218" s="1421"/>
    </row>
    <row r="219" spans="2:2" ht="14.1" customHeight="1">
      <c r="B219" s="1421"/>
    </row>
    <row r="220" spans="2:2" ht="14.1" customHeight="1">
      <c r="B220" s="1421"/>
    </row>
    <row r="221" spans="2:2" ht="14.1" customHeight="1">
      <c r="B221" s="1421"/>
    </row>
    <row r="222" spans="2:2" ht="14.1" customHeight="1">
      <c r="B222" s="1421"/>
    </row>
    <row r="223" spans="2:2" ht="14.1" customHeight="1">
      <c r="B223" s="1421"/>
    </row>
    <row r="224" spans="2:2" ht="14.1" customHeight="1">
      <c r="B224" s="1421"/>
    </row>
    <row r="225" spans="2:2" ht="14.1" customHeight="1">
      <c r="B225" s="1421"/>
    </row>
    <row r="226" spans="2:2" ht="14.1" customHeight="1">
      <c r="B226" s="1421"/>
    </row>
    <row r="227" spans="2:2" ht="14.1" customHeight="1">
      <c r="B227" s="1421"/>
    </row>
  </sheetData>
  <mergeCells count="96">
    <mergeCell ref="A1:B1"/>
    <mergeCell ref="C1:X1"/>
    <mergeCell ref="C2:X3"/>
    <mergeCell ref="N6:P6"/>
    <mergeCell ref="R6:S6"/>
    <mergeCell ref="N7:P7"/>
    <mergeCell ref="R7:T7"/>
    <mergeCell ref="N8:P8"/>
    <mergeCell ref="H13:K13"/>
    <mergeCell ref="J14:L14"/>
    <mergeCell ref="O14:Q14"/>
    <mergeCell ref="S14:V14"/>
    <mergeCell ref="C19:G19"/>
    <mergeCell ref="K20:N20"/>
    <mergeCell ref="I21:L21"/>
    <mergeCell ref="N21:Q21"/>
    <mergeCell ref="S21:W21"/>
    <mergeCell ref="L27:N27"/>
    <mergeCell ref="L28:N28"/>
    <mergeCell ref="F30:H30"/>
    <mergeCell ref="J30:K30"/>
    <mergeCell ref="M30:O30"/>
    <mergeCell ref="Q30:R30"/>
    <mergeCell ref="T30:W30"/>
    <mergeCell ref="F31:I31"/>
    <mergeCell ref="C37:G37"/>
    <mergeCell ref="J38:M38"/>
    <mergeCell ref="K44:N44"/>
    <mergeCell ref="C49:G49"/>
    <mergeCell ref="I50:L50"/>
    <mergeCell ref="I51:L51"/>
    <mergeCell ref="N51:Q51"/>
    <mergeCell ref="T51:W51"/>
    <mergeCell ref="C56:G56"/>
    <mergeCell ref="I57:L57"/>
    <mergeCell ref="I58:L58"/>
    <mergeCell ref="N58:Q58"/>
    <mergeCell ref="T58:W58"/>
    <mergeCell ref="K64:N64"/>
    <mergeCell ref="I87:L87"/>
    <mergeCell ref="S90:W90"/>
    <mergeCell ref="D91:E91"/>
    <mergeCell ref="F91:G91"/>
    <mergeCell ref="H91:I92"/>
    <mergeCell ref="J91:K92"/>
    <mergeCell ref="L91:M92"/>
    <mergeCell ref="N91:O91"/>
    <mergeCell ref="P91:Q91"/>
    <mergeCell ref="R91:U91"/>
    <mergeCell ref="V91:W92"/>
    <mergeCell ref="D92:E92"/>
    <mergeCell ref="F92:G92"/>
    <mergeCell ref="N92:O92"/>
    <mergeCell ref="P92:Q92"/>
    <mergeCell ref="R92:U92"/>
    <mergeCell ref="D93:E94"/>
    <mergeCell ref="F93:G94"/>
    <mergeCell ref="H93:I94"/>
    <mergeCell ref="J93:K94"/>
    <mergeCell ref="L93:M94"/>
    <mergeCell ref="N93:O94"/>
    <mergeCell ref="P93:Q94"/>
    <mergeCell ref="R93:U94"/>
    <mergeCell ref="V93:W94"/>
    <mergeCell ref="I96:L96"/>
    <mergeCell ref="I97:L97"/>
    <mergeCell ref="N97:R97"/>
    <mergeCell ref="I98:M98"/>
    <mergeCell ref="L104:O104"/>
    <mergeCell ref="L110:O110"/>
    <mergeCell ref="E116:O116"/>
    <mergeCell ref="S116:U116"/>
    <mergeCell ref="E122:H122"/>
    <mergeCell ref="J122:M122"/>
    <mergeCell ref="O122:R122"/>
    <mergeCell ref="T122:W122"/>
    <mergeCell ref="O139:R139"/>
    <mergeCell ref="T139:W139"/>
    <mergeCell ref="E123:H123"/>
    <mergeCell ref="J123:M123"/>
    <mergeCell ref="O123:R123"/>
    <mergeCell ref="T123:W123"/>
    <mergeCell ref="E130:H130"/>
    <mergeCell ref="J130:M130"/>
    <mergeCell ref="O130:R130"/>
    <mergeCell ref="T130:W130"/>
    <mergeCell ref="E141:H141"/>
    <mergeCell ref="J141:M141"/>
    <mergeCell ref="O141:R141"/>
    <mergeCell ref="T141:W141"/>
    <mergeCell ref="E132:H132"/>
    <mergeCell ref="J132:M132"/>
    <mergeCell ref="O132:R132"/>
    <mergeCell ref="T132:W132"/>
    <mergeCell ref="E139:H139"/>
    <mergeCell ref="J139:M139"/>
  </mergeCells>
  <phoneticPr fontId="3" type="noConversion"/>
  <printOptions horizontalCentered="1"/>
  <pageMargins left="0.70866141732283472" right="0.70866141732283472" top="0.98425196850393704" bottom="0.78740157480314965" header="0.51181102362204722" footer="0.51181102362204722"/>
  <pageSetup paperSize="9" scale="83" orientation="portrait" r:id="rId1"/>
  <headerFooter alignWithMargins="0"/>
  <rowBreaks count="2" manualBreakCount="2">
    <brk id="47" max="24" man="1"/>
    <brk id="101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3"/>
  <sheetViews>
    <sheetView view="pageBreakPreview" zoomScaleNormal="100" zoomScaleSheetLayoutView="100" workbookViewId="0">
      <selection activeCell="K15" sqref="K15"/>
    </sheetView>
  </sheetViews>
  <sheetFormatPr defaultRowHeight="21" customHeight="1"/>
  <cols>
    <col min="1" max="1" width="22" style="314" customWidth="1"/>
    <col min="2" max="2" width="18.21875" style="314" customWidth="1"/>
    <col min="3" max="3" width="7.21875" style="314" customWidth="1"/>
    <col min="4" max="4" width="15.77734375" style="314" customWidth="1"/>
    <col min="5" max="5" width="11.6640625" style="396" customWidth="1"/>
    <col min="6" max="16384" width="8.88671875" style="314"/>
  </cols>
  <sheetData>
    <row r="1" spans="1:8" ht="21" customHeight="1">
      <c r="A1" s="879" t="s">
        <v>213</v>
      </c>
      <c r="B1" s="879"/>
      <c r="C1" s="879"/>
      <c r="D1" s="879"/>
      <c r="E1" s="879"/>
      <c r="F1" s="362"/>
      <c r="G1" s="362"/>
      <c r="H1" s="362"/>
    </row>
    <row r="2" spans="1:8" ht="21" customHeight="1">
      <c r="A2" s="362"/>
      <c r="B2" s="362"/>
      <c r="C2" s="362"/>
      <c r="D2" s="362"/>
      <c r="E2" s="362"/>
      <c r="F2" s="362"/>
      <c r="G2" s="362"/>
      <c r="H2" s="362"/>
    </row>
    <row r="3" spans="1:8" ht="21" customHeight="1">
      <c r="A3" s="486" t="s">
        <v>301</v>
      </c>
      <c r="B3" s="392"/>
      <c r="C3" s="362"/>
      <c r="D3" s="362"/>
      <c r="E3" s="362"/>
      <c r="F3" s="362"/>
      <c r="G3" s="362"/>
      <c r="H3" s="362"/>
    </row>
    <row r="4" spans="1:8" ht="21" customHeight="1" thickBot="1">
      <c r="A4" s="391" t="s">
        <v>98</v>
      </c>
      <c r="B4" s="392"/>
      <c r="C4" s="362"/>
      <c r="D4" s="362"/>
      <c r="E4" s="362"/>
      <c r="F4" s="362"/>
      <c r="G4" s="362"/>
      <c r="H4" s="362"/>
    </row>
    <row r="5" spans="1:8" ht="21" customHeight="1" thickBot="1">
      <c r="A5" s="791" t="s">
        <v>1</v>
      </c>
      <c r="B5" s="792" t="s">
        <v>2</v>
      </c>
      <c r="C5" s="792" t="s">
        <v>61</v>
      </c>
      <c r="D5" s="794" t="s">
        <v>62</v>
      </c>
      <c r="E5" s="793" t="s">
        <v>4</v>
      </c>
      <c r="F5" s="362"/>
      <c r="G5" s="362"/>
      <c r="H5" s="362"/>
    </row>
    <row r="6" spans="1:8" ht="21" customHeight="1" thickTop="1">
      <c r="A6" s="880" t="s">
        <v>196</v>
      </c>
      <c r="B6" s="393" t="s">
        <v>20</v>
      </c>
      <c r="C6" s="393" t="s">
        <v>60</v>
      </c>
      <c r="D6" s="397">
        <f>'1-2.H'!Y56</f>
        <v>124.79999999999998</v>
      </c>
      <c r="E6" s="882"/>
      <c r="F6" s="362"/>
      <c r="G6" s="362"/>
      <c r="H6" s="362"/>
    </row>
    <row r="7" spans="1:8" ht="21" customHeight="1">
      <c r="A7" s="881"/>
      <c r="B7" s="395" t="s">
        <v>7</v>
      </c>
      <c r="C7" s="395" t="s">
        <v>60</v>
      </c>
      <c r="D7" s="397">
        <f>'1-2.H'!Y57</f>
        <v>0</v>
      </c>
      <c r="E7" s="882"/>
      <c r="F7" s="362"/>
      <c r="G7" s="362"/>
      <c r="H7" s="362"/>
    </row>
    <row r="8" spans="1:8" ht="21" customHeight="1">
      <c r="A8" s="881"/>
      <c r="B8" s="395" t="s">
        <v>21</v>
      </c>
      <c r="C8" s="395" t="s">
        <v>60</v>
      </c>
      <c r="D8" s="397">
        <f>'1-2.H'!Y58</f>
        <v>0</v>
      </c>
      <c r="E8" s="882"/>
      <c r="F8" s="362"/>
      <c r="G8" s="362"/>
      <c r="H8" s="362"/>
    </row>
    <row r="9" spans="1:8" ht="21" customHeight="1">
      <c r="A9" s="881"/>
      <c r="B9" s="395" t="s">
        <v>72</v>
      </c>
      <c r="C9" s="395" t="s">
        <v>60</v>
      </c>
      <c r="D9" s="397">
        <f>'1-2.H'!Y59</f>
        <v>0</v>
      </c>
      <c r="E9" s="882"/>
      <c r="F9" s="362"/>
      <c r="G9" s="362"/>
      <c r="H9" s="362"/>
    </row>
    <row r="10" spans="1:8" ht="21" customHeight="1">
      <c r="A10" s="881"/>
      <c r="B10" s="817" t="s">
        <v>57</v>
      </c>
      <c r="C10" s="817" t="s">
        <v>60</v>
      </c>
      <c r="D10" s="818">
        <f>SUM(D6:D9)</f>
        <v>124.79999999999998</v>
      </c>
      <c r="E10" s="882"/>
      <c r="F10" s="362"/>
      <c r="G10" s="362"/>
      <c r="H10" s="362"/>
    </row>
    <row r="11" spans="1:8" ht="21" hidden="1" customHeight="1">
      <c r="A11" s="871" t="s">
        <v>120</v>
      </c>
      <c r="B11" s="873" t="s">
        <v>86</v>
      </c>
      <c r="C11" s="400" t="s">
        <v>9</v>
      </c>
      <c r="D11" s="401">
        <f>'1-2.H'!Y65</f>
        <v>26</v>
      </c>
      <c r="E11" s="875"/>
      <c r="F11" s="362"/>
      <c r="G11" s="362"/>
      <c r="H11" s="362"/>
    </row>
    <row r="12" spans="1:8" ht="21" hidden="1" customHeight="1">
      <c r="A12" s="872"/>
      <c r="B12" s="874"/>
      <c r="C12" s="400" t="s">
        <v>60</v>
      </c>
      <c r="D12" s="403">
        <f>'1-2.H'!Y66</f>
        <v>124.79999999999998</v>
      </c>
      <c r="E12" s="876"/>
      <c r="F12" s="362"/>
      <c r="G12" s="362"/>
      <c r="H12" s="362"/>
    </row>
    <row r="13" spans="1:8" ht="21" customHeight="1">
      <c r="A13" s="877" t="s">
        <v>121</v>
      </c>
      <c r="B13" s="873" t="s">
        <v>86</v>
      </c>
      <c r="C13" s="400" t="s">
        <v>9</v>
      </c>
      <c r="D13" s="401">
        <f>'1.H!'!D11</f>
        <v>26</v>
      </c>
      <c r="E13" s="402"/>
      <c r="F13" s="362"/>
      <c r="G13" s="362"/>
      <c r="H13" s="362"/>
    </row>
    <row r="14" spans="1:8" ht="21" customHeight="1">
      <c r="A14" s="878"/>
      <c r="B14" s="874"/>
      <c r="C14" s="400" t="s">
        <v>60</v>
      </c>
      <c r="D14" s="441">
        <f>'1-2.H'!Y73</f>
        <v>124.79999999999998</v>
      </c>
      <c r="E14" s="402"/>
      <c r="F14" s="362"/>
      <c r="G14" s="362"/>
      <c r="H14" s="362"/>
    </row>
    <row r="15" spans="1:8" ht="21" customHeight="1" thickBot="1">
      <c r="A15" s="442" t="s">
        <v>122</v>
      </c>
      <c r="B15" s="404" t="str">
        <f>'1-2.H'!W92</f>
        <v xml:space="preserve">THK=8cm </v>
      </c>
      <c r="C15" s="404" t="s">
        <v>123</v>
      </c>
      <c r="D15" s="443">
        <f>'1-2.H'!Y91</f>
        <v>106.39999999999999</v>
      </c>
      <c r="E15" s="444"/>
      <c r="F15" s="362"/>
      <c r="G15" s="362"/>
      <c r="H15" s="362"/>
    </row>
    <row r="16" spans="1:8" ht="21" customHeight="1">
      <c r="F16" s="362"/>
      <c r="G16" s="362"/>
      <c r="H16" s="362"/>
    </row>
    <row r="17" spans="1:8" ht="21" customHeight="1" thickBot="1">
      <c r="A17" s="391" t="s">
        <v>197</v>
      </c>
      <c r="B17" s="392"/>
      <c r="C17" s="362"/>
      <c r="D17" s="362"/>
      <c r="E17" s="362"/>
      <c r="F17" s="362"/>
      <c r="G17" s="362"/>
      <c r="H17" s="362"/>
    </row>
    <row r="18" spans="1:8" ht="21" customHeight="1" thickBot="1">
      <c r="A18" s="791" t="s">
        <v>479</v>
      </c>
      <c r="B18" s="792" t="s">
        <v>487</v>
      </c>
      <c r="C18" s="792" t="s">
        <v>488</v>
      </c>
      <c r="D18" s="794" t="s">
        <v>481</v>
      </c>
      <c r="E18" s="793" t="s">
        <v>489</v>
      </c>
      <c r="F18" s="362"/>
      <c r="G18" s="362"/>
      <c r="H18" s="362"/>
    </row>
    <row r="19" spans="1:8" ht="21" customHeight="1" thickTop="1" thickBot="1">
      <c r="A19" s="437" t="s">
        <v>131</v>
      </c>
      <c r="B19" s="438" t="s">
        <v>86</v>
      </c>
      <c r="C19" s="438" t="s">
        <v>70</v>
      </c>
      <c r="D19" s="445">
        <f>'1-2.H'!Y84</f>
        <v>12.953199999999999</v>
      </c>
      <c r="E19" s="446"/>
      <c r="F19" s="375"/>
      <c r="G19" s="375"/>
      <c r="H19" s="375"/>
    </row>
    <row r="23" spans="1:8" s="88" customFormat="1" ht="21" customHeight="1">
      <c r="A23" s="314"/>
      <c r="B23" s="314"/>
      <c r="C23" s="314"/>
      <c r="D23" s="314"/>
      <c r="E23" s="396"/>
      <c r="F23" s="314"/>
      <c r="G23" s="314"/>
      <c r="H23" s="314"/>
    </row>
  </sheetData>
  <mergeCells count="8">
    <mergeCell ref="A11:A12"/>
    <mergeCell ref="B11:B12"/>
    <mergeCell ref="E11:E12"/>
    <mergeCell ref="A13:A14"/>
    <mergeCell ref="B13:B14"/>
    <mergeCell ref="A1:E1"/>
    <mergeCell ref="A6:A10"/>
    <mergeCell ref="E6:E10"/>
  </mergeCells>
  <phoneticPr fontId="3" type="noConversion"/>
  <printOptions horizontalCentered="1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2"/>
  <sheetViews>
    <sheetView view="pageBreakPreview" zoomScaleNormal="100" zoomScaleSheetLayoutView="100" workbookViewId="0">
      <selection activeCell="E10" sqref="E10:E11"/>
    </sheetView>
  </sheetViews>
  <sheetFormatPr defaultRowHeight="21" customHeight="1"/>
  <cols>
    <col min="1" max="1" width="21.6640625" style="314" bestFit="1" customWidth="1"/>
    <col min="2" max="2" width="19.5546875" style="314" customWidth="1"/>
    <col min="3" max="3" width="7.21875" style="314" customWidth="1"/>
    <col min="4" max="4" width="15.77734375" style="314" customWidth="1"/>
    <col min="5" max="5" width="11.6640625" style="396" customWidth="1"/>
    <col min="6" max="16384" width="8.88671875" style="314"/>
  </cols>
  <sheetData>
    <row r="1" spans="1:8" ht="21" customHeight="1">
      <c r="A1" s="879" t="s">
        <v>252</v>
      </c>
      <c r="B1" s="879"/>
      <c r="C1" s="879"/>
      <c r="D1" s="879"/>
      <c r="E1" s="879"/>
      <c r="F1" s="562"/>
      <c r="G1" s="562"/>
    </row>
    <row r="2" spans="1:8" ht="21" customHeight="1">
      <c r="A2" s="562"/>
      <c r="B2" s="562"/>
      <c r="C2" s="562"/>
      <c r="D2" s="562"/>
      <c r="E2" s="562"/>
      <c r="F2" s="562"/>
      <c r="G2" s="562"/>
    </row>
    <row r="3" spans="1:8" ht="21" customHeight="1">
      <c r="A3" s="486" t="s">
        <v>468</v>
      </c>
      <c r="B3" s="392"/>
      <c r="C3" s="562"/>
      <c r="D3" s="562"/>
      <c r="E3" s="391"/>
      <c r="F3" s="562"/>
      <c r="G3" s="562"/>
    </row>
    <row r="4" spans="1:8" ht="21" customHeight="1" thickBot="1">
      <c r="A4" s="391" t="s">
        <v>253</v>
      </c>
      <c r="B4" s="392"/>
      <c r="C4" s="562"/>
      <c r="D4" s="562"/>
      <c r="E4" s="391"/>
      <c r="F4" s="562"/>
      <c r="G4" s="562"/>
    </row>
    <row r="5" spans="1:8" ht="21" customHeight="1" thickBot="1">
      <c r="A5" s="791" t="s">
        <v>254</v>
      </c>
      <c r="B5" s="792" t="s">
        <v>255</v>
      </c>
      <c r="C5" s="792" t="s">
        <v>256</v>
      </c>
      <c r="D5" s="794" t="s">
        <v>257</v>
      </c>
      <c r="E5" s="793" t="s">
        <v>258</v>
      </c>
      <c r="F5" s="562"/>
      <c r="G5" s="562"/>
    </row>
    <row r="6" spans="1:8" ht="21" customHeight="1" thickTop="1">
      <c r="A6" s="880" t="s">
        <v>464</v>
      </c>
      <c r="B6" s="719" t="s">
        <v>251</v>
      </c>
      <c r="C6" s="695" t="s">
        <v>263</v>
      </c>
      <c r="D6" s="720">
        <f>'1-2.Sh'!AE32</f>
        <v>0</v>
      </c>
      <c r="E6" s="798"/>
      <c r="F6" s="562"/>
      <c r="G6" s="562"/>
    </row>
    <row r="7" spans="1:8" ht="21" customHeight="1">
      <c r="A7" s="881"/>
      <c r="B7" s="395" t="s">
        <v>259</v>
      </c>
      <c r="C7" s="395" t="s">
        <v>260</v>
      </c>
      <c r="D7" s="394">
        <f>'1-2.Sh'!AE35</f>
        <v>0</v>
      </c>
      <c r="E7" s="799"/>
      <c r="F7" s="562"/>
      <c r="G7" s="562"/>
      <c r="H7" s="562"/>
    </row>
    <row r="8" spans="1:8" ht="21" customHeight="1">
      <c r="A8" s="881"/>
      <c r="B8" s="395" t="s">
        <v>261</v>
      </c>
      <c r="C8" s="395" t="s">
        <v>260</v>
      </c>
      <c r="D8" s="397">
        <f>'1-2.Sh'!AE36</f>
        <v>0</v>
      </c>
      <c r="E8" s="799"/>
      <c r="F8" s="562"/>
      <c r="G8" s="562"/>
      <c r="H8" s="562"/>
    </row>
    <row r="9" spans="1:8" ht="21" customHeight="1">
      <c r="A9" s="881"/>
      <c r="B9" s="395" t="s">
        <v>262</v>
      </c>
      <c r="C9" s="395" t="s">
        <v>260</v>
      </c>
      <c r="D9" s="397">
        <f>'1-2.Sh'!AE37</f>
        <v>0</v>
      </c>
      <c r="E9" s="799"/>
      <c r="F9" s="562"/>
      <c r="G9" s="562"/>
      <c r="H9" s="562"/>
    </row>
    <row r="10" spans="1:8" ht="21" customHeight="1">
      <c r="A10" s="885" t="s">
        <v>463</v>
      </c>
      <c r="B10" s="887" t="s">
        <v>251</v>
      </c>
      <c r="C10" s="694" t="s">
        <v>263</v>
      </c>
      <c r="D10" s="401">
        <f>D6</f>
        <v>0</v>
      </c>
      <c r="E10" s="889" t="e">
        <f>"평균길이 "&amp;FIXED('1-2.Sh'!AE42,2)&amp;"m"</f>
        <v>#DIV/0!</v>
      </c>
      <c r="F10" s="562"/>
      <c r="G10" s="562"/>
    </row>
    <row r="11" spans="1:8" ht="21" customHeight="1">
      <c r="A11" s="886"/>
      <c r="B11" s="888"/>
      <c r="C11" s="694" t="s">
        <v>260</v>
      </c>
      <c r="D11" s="441">
        <f>D7+D8+D9</f>
        <v>0</v>
      </c>
      <c r="E11" s="890"/>
      <c r="F11" s="562"/>
      <c r="G11" s="562"/>
    </row>
    <row r="12" spans="1:8" ht="21" customHeight="1">
      <c r="A12" s="431" t="s">
        <v>462</v>
      </c>
      <c r="B12" s="696" t="s">
        <v>251</v>
      </c>
      <c r="C12" s="694" t="s">
        <v>264</v>
      </c>
      <c r="D12" s="682">
        <f>'1-2.Sh'!AE47</f>
        <v>0</v>
      </c>
      <c r="E12" s="684"/>
      <c r="F12" s="562"/>
      <c r="G12" s="562"/>
    </row>
    <row r="13" spans="1:8" ht="21" customHeight="1">
      <c r="A13" s="431" t="s">
        <v>461</v>
      </c>
      <c r="B13" s="683" t="s">
        <v>251</v>
      </c>
      <c r="C13" s="395" t="s">
        <v>263</v>
      </c>
      <c r="D13" s="682">
        <f>'1-2.Sh'!AE54</f>
        <v>0</v>
      </c>
      <c r="E13" s="716"/>
      <c r="F13" s="562"/>
      <c r="G13" s="562"/>
    </row>
    <row r="14" spans="1:8" ht="21" customHeight="1">
      <c r="A14" s="431" t="s">
        <v>460</v>
      </c>
      <c r="B14" s="683" t="s">
        <v>251</v>
      </c>
      <c r="C14" s="395" t="s">
        <v>263</v>
      </c>
      <c r="D14" s="682">
        <f>'1-2.Sh'!AE62</f>
        <v>0</v>
      </c>
      <c r="E14" s="716"/>
      <c r="F14" s="562"/>
      <c r="G14" s="562"/>
    </row>
    <row r="15" spans="1:8" ht="21" customHeight="1">
      <c r="A15" s="871" t="s">
        <v>265</v>
      </c>
      <c r="B15" s="873" t="s">
        <v>11</v>
      </c>
      <c r="C15" s="395" t="s">
        <v>260</v>
      </c>
      <c r="D15" s="394">
        <f>'1-2.Sh'!AE70</f>
        <v>0</v>
      </c>
      <c r="E15" s="717"/>
      <c r="F15" s="562"/>
      <c r="G15" s="562"/>
    </row>
    <row r="16" spans="1:8" ht="21" customHeight="1" thickBot="1">
      <c r="A16" s="883"/>
      <c r="B16" s="884"/>
      <c r="C16" s="404" t="s">
        <v>266</v>
      </c>
      <c r="D16" s="406">
        <f>'1-2.Sh'!AE71</f>
        <v>0</v>
      </c>
      <c r="E16" s="718"/>
      <c r="F16" s="562"/>
      <c r="G16" s="562"/>
    </row>
    <row r="17" spans="1:7" ht="21" customHeight="1">
      <c r="A17" s="562"/>
      <c r="B17" s="562"/>
      <c r="C17" s="562"/>
      <c r="D17" s="562"/>
      <c r="E17" s="436"/>
      <c r="F17" s="562"/>
      <c r="G17" s="562"/>
    </row>
    <row r="18" spans="1:7" ht="21" customHeight="1" thickBot="1">
      <c r="A18" s="391" t="s">
        <v>267</v>
      </c>
      <c r="B18" s="392"/>
      <c r="C18" s="562"/>
      <c r="D18" s="562"/>
      <c r="E18" s="562"/>
      <c r="F18" s="562"/>
      <c r="G18" s="562"/>
    </row>
    <row r="19" spans="1:7" ht="21" customHeight="1" thickBot="1">
      <c r="A19" s="791" t="s">
        <v>254</v>
      </c>
      <c r="B19" s="792" t="s">
        <v>255</v>
      </c>
      <c r="C19" s="792" t="s">
        <v>256</v>
      </c>
      <c r="D19" s="794" t="s">
        <v>257</v>
      </c>
      <c r="E19" s="793" t="s">
        <v>258</v>
      </c>
      <c r="F19" s="562"/>
      <c r="G19" s="562"/>
    </row>
    <row r="20" spans="1:7" ht="21" customHeight="1" thickTop="1">
      <c r="A20" s="774" t="s">
        <v>465</v>
      </c>
      <c r="B20" s="775" t="s">
        <v>432</v>
      </c>
      <c r="C20" s="776" t="s">
        <v>70</v>
      </c>
      <c r="D20" s="777">
        <f>'1-2.Sh'!AE84</f>
        <v>0</v>
      </c>
      <c r="E20" s="778"/>
      <c r="F20" s="766"/>
      <c r="G20" s="766"/>
    </row>
    <row r="21" spans="1:7" ht="21" customHeight="1">
      <c r="A21" s="779" t="s">
        <v>466</v>
      </c>
      <c r="B21" s="683" t="s">
        <v>432</v>
      </c>
      <c r="C21" s="395" t="s">
        <v>70</v>
      </c>
      <c r="D21" s="780">
        <f>'1-2.Sh'!AE85</f>
        <v>0</v>
      </c>
      <c r="E21" s="399"/>
      <c r="F21" s="766"/>
      <c r="G21" s="766"/>
    </row>
    <row r="22" spans="1:7" s="88" customFormat="1" ht="21" customHeight="1" thickBot="1">
      <c r="A22" s="764" t="s">
        <v>467</v>
      </c>
      <c r="B22" s="781" t="s">
        <v>251</v>
      </c>
      <c r="C22" s="404" t="s">
        <v>70</v>
      </c>
      <c r="D22" s="782">
        <f>'1-2.Sh'!AE93</f>
        <v>0</v>
      </c>
      <c r="E22" s="405"/>
      <c r="F22" s="375"/>
      <c r="G22" s="375"/>
    </row>
  </sheetData>
  <mergeCells count="7">
    <mergeCell ref="A15:A16"/>
    <mergeCell ref="B15:B16"/>
    <mergeCell ref="A1:E1"/>
    <mergeCell ref="A10:A11"/>
    <mergeCell ref="B10:B11"/>
    <mergeCell ref="A6:A9"/>
    <mergeCell ref="E10:E11"/>
  </mergeCells>
  <phoneticPr fontId="3" type="noConversion"/>
  <printOptions horizontalCentered="1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H16"/>
  <sheetViews>
    <sheetView view="pageBreakPreview" zoomScaleNormal="100" zoomScaleSheetLayoutView="100" workbookViewId="0">
      <selection activeCell="E10" sqref="E10:E11"/>
    </sheetView>
  </sheetViews>
  <sheetFormatPr defaultRowHeight="21" customHeight="1"/>
  <cols>
    <col min="1" max="1" width="22" style="314" customWidth="1"/>
    <col min="2" max="2" width="18.21875" style="314" customWidth="1"/>
    <col min="3" max="3" width="7.21875" style="314" customWidth="1"/>
    <col min="4" max="4" width="15.77734375" style="314" customWidth="1"/>
    <col min="5" max="5" width="11.6640625" style="396" customWidth="1"/>
    <col min="6" max="16384" width="8.88671875" style="314"/>
  </cols>
  <sheetData>
    <row r="1" spans="1:8" ht="21" customHeight="1">
      <c r="A1" s="891" t="s">
        <v>213</v>
      </c>
      <c r="B1" s="891"/>
      <c r="C1" s="891"/>
      <c r="D1" s="891"/>
      <c r="E1" s="891"/>
      <c r="F1" s="362"/>
      <c r="G1" s="362"/>
    </row>
    <row r="2" spans="1:8" ht="21" customHeight="1">
      <c r="A2" s="375"/>
      <c r="B2" s="375"/>
      <c r="C2" s="375"/>
      <c r="D2" s="375"/>
      <c r="E2" s="389"/>
      <c r="F2" s="362"/>
      <c r="G2" s="362"/>
    </row>
    <row r="3" spans="1:8" ht="21" customHeight="1">
      <c r="A3" s="487" t="s">
        <v>469</v>
      </c>
      <c r="B3" s="390"/>
      <c r="C3" s="375"/>
      <c r="D3" s="375"/>
      <c r="E3" s="391"/>
      <c r="F3" s="362"/>
      <c r="G3" s="362"/>
    </row>
    <row r="4" spans="1:8" ht="21" customHeight="1" thickBot="1">
      <c r="A4" s="391" t="s">
        <v>98</v>
      </c>
      <c r="B4" s="392"/>
      <c r="C4" s="362"/>
      <c r="D4" s="362"/>
      <c r="E4" s="362"/>
      <c r="F4" s="362"/>
      <c r="G4" s="362"/>
    </row>
    <row r="5" spans="1:8" ht="21" customHeight="1" thickBot="1">
      <c r="A5" s="791" t="s">
        <v>1</v>
      </c>
      <c r="B5" s="792" t="s">
        <v>2</v>
      </c>
      <c r="C5" s="792" t="s">
        <v>61</v>
      </c>
      <c r="D5" s="792" t="s">
        <v>62</v>
      </c>
      <c r="E5" s="793" t="s">
        <v>4</v>
      </c>
      <c r="F5" s="362"/>
      <c r="G5" s="362"/>
    </row>
    <row r="6" spans="1:8" ht="21" customHeight="1" thickTop="1">
      <c r="A6" s="892" t="s">
        <v>451</v>
      </c>
      <c r="B6" s="428" t="s">
        <v>477</v>
      </c>
      <c r="C6" s="776" t="s">
        <v>9</v>
      </c>
      <c r="D6" s="786">
        <f>'1-3.띠장'!Q21+'1-3.띠장'!Q35</f>
        <v>0</v>
      </c>
      <c r="E6" s="429"/>
      <c r="F6" s="362"/>
      <c r="G6" s="362"/>
    </row>
    <row r="7" spans="1:8" ht="21" customHeight="1">
      <c r="A7" s="893"/>
      <c r="B7" s="783" t="s">
        <v>452</v>
      </c>
      <c r="C7" s="395" t="s">
        <v>9</v>
      </c>
      <c r="D7" s="398">
        <f>'1-3.띠장'!Q22+'1-3.띠장'!Q36</f>
        <v>0</v>
      </c>
      <c r="E7" s="785"/>
      <c r="F7" s="784"/>
      <c r="G7" s="784"/>
    </row>
    <row r="8" spans="1:8" ht="21" customHeight="1">
      <c r="A8" s="894"/>
      <c r="B8" s="783" t="s">
        <v>453</v>
      </c>
      <c r="C8" s="783" t="s">
        <v>9</v>
      </c>
      <c r="D8" s="398">
        <f>'1-3.띠장'!Q23+'1-3.띠장'!Q37</f>
        <v>0</v>
      </c>
      <c r="E8" s="785"/>
      <c r="F8" s="784"/>
      <c r="G8" s="784"/>
    </row>
    <row r="9" spans="1:8" ht="21" customHeight="1">
      <c r="A9" s="431" t="s">
        <v>12</v>
      </c>
      <c r="B9" s="395" t="s">
        <v>86</v>
      </c>
      <c r="C9" s="395" t="s">
        <v>56</v>
      </c>
      <c r="D9" s="432">
        <f>'1-3.띠장'!Y47</f>
        <v>0</v>
      </c>
      <c r="E9" s="430"/>
      <c r="F9" s="362"/>
      <c r="G9" s="362"/>
    </row>
    <row r="10" spans="1:8" ht="21" customHeight="1">
      <c r="A10" s="431" t="s">
        <v>13</v>
      </c>
      <c r="B10" s="395" t="s">
        <v>86</v>
      </c>
      <c r="C10" s="395" t="s">
        <v>56</v>
      </c>
      <c r="D10" s="432">
        <f>'1-3.띠장'!Y54</f>
        <v>0</v>
      </c>
      <c r="E10" s="430"/>
      <c r="F10" s="362"/>
      <c r="G10" s="362"/>
    </row>
    <row r="11" spans="1:8" ht="21" customHeight="1" thickBot="1">
      <c r="A11" s="433" t="s">
        <v>104</v>
      </c>
      <c r="B11" s="434" t="s">
        <v>14</v>
      </c>
      <c r="C11" s="404" t="s">
        <v>15</v>
      </c>
      <c r="D11" s="406">
        <f>'1-3.띠장'!Y70</f>
        <v>0</v>
      </c>
      <c r="E11" s="435"/>
      <c r="F11" s="362"/>
      <c r="G11" s="362"/>
    </row>
    <row r="12" spans="1:8" ht="21" customHeight="1">
      <c r="A12" s="362"/>
      <c r="B12" s="362"/>
      <c r="C12" s="362"/>
      <c r="D12" s="362"/>
      <c r="E12" s="436"/>
      <c r="F12" s="362"/>
      <c r="G12" s="362"/>
    </row>
    <row r="13" spans="1:8" ht="21" customHeight="1" thickBot="1">
      <c r="A13" s="391" t="s">
        <v>197</v>
      </c>
      <c r="B13" s="392"/>
      <c r="C13" s="362"/>
      <c r="D13" s="362"/>
      <c r="E13" s="362"/>
      <c r="F13" s="362"/>
      <c r="G13" s="362"/>
    </row>
    <row r="14" spans="1:8" ht="21" customHeight="1" thickBot="1">
      <c r="A14" s="791" t="s">
        <v>1</v>
      </c>
      <c r="B14" s="792" t="s">
        <v>2</v>
      </c>
      <c r="C14" s="792" t="s">
        <v>61</v>
      </c>
      <c r="D14" s="792" t="s">
        <v>62</v>
      </c>
      <c r="E14" s="793" t="s">
        <v>4</v>
      </c>
      <c r="F14" s="362"/>
      <c r="G14" s="362"/>
    </row>
    <row r="15" spans="1:8" ht="21" customHeight="1" thickTop="1" thickBot="1">
      <c r="A15" s="437" t="s">
        <v>140</v>
      </c>
      <c r="B15" s="438" t="s">
        <v>86</v>
      </c>
      <c r="C15" s="438" t="s">
        <v>24</v>
      </c>
      <c r="D15" s="439">
        <f>'1-3.띠장'!Y63</f>
        <v>0</v>
      </c>
      <c r="E15" s="440"/>
      <c r="F15" s="375"/>
      <c r="G15" s="375"/>
      <c r="H15" s="88"/>
    </row>
    <row r="16" spans="1:8" s="88" customFormat="1" ht="21" customHeight="1">
      <c r="A16" s="314"/>
      <c r="B16" s="314"/>
      <c r="C16" s="314"/>
      <c r="D16" s="314"/>
      <c r="E16" s="396"/>
      <c r="F16" s="314"/>
      <c r="G16" s="314"/>
      <c r="H16" s="314"/>
    </row>
  </sheetData>
  <customSheetViews>
    <customSheetView guid="{A6D5621C-F4C6-4C4C-8D0A-9B0E5F3981AB}" showPageBreaks="1" printArea="1" view="pageBreakPreview" showRuler="0">
      <selection activeCell="E13" sqref="E13"/>
      <pageMargins left="0.74803149606299213" right="0.74803149606299213" top="0.98425196850393704" bottom="0.98425196850393704" header="0.51181102362204722" footer="0.51181102362204722"/>
      <printOptions horizontalCentered="1"/>
      <pageSetup paperSize="9" scale="95" orientation="portrait" r:id="rId1"/>
      <headerFooter alignWithMargins="0">
        <oddHeader>&amp;L&amp;"HY울릉도L,보통"&amp;9PROJECT: 진달래 3차 재건축 아파트 신축공사</oddHeader>
        <oddFooter>&amp;C&amp;P</oddFooter>
      </headerFooter>
    </customSheetView>
  </customSheetViews>
  <mergeCells count="2">
    <mergeCell ref="A1:E1"/>
    <mergeCell ref="A6:A8"/>
  </mergeCells>
  <phoneticPr fontId="3" type="noConversion"/>
  <printOptions horizontalCentered="1"/>
  <pageMargins left="0.70866141732283472" right="0.70866141732283472" top="0.98425196850393704" bottom="0.78740157480314965" header="0.51181102362204722" footer="0.51181102362204722"/>
  <pageSetup paperSize="9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4"/>
  <sheetViews>
    <sheetView view="pageBreakPreview" zoomScaleNormal="100" zoomScaleSheetLayoutView="100" workbookViewId="0">
      <selection activeCell="E10" sqref="E10:E11"/>
    </sheetView>
  </sheetViews>
  <sheetFormatPr defaultRowHeight="21" customHeight="1"/>
  <cols>
    <col min="1" max="1" width="22" style="132" customWidth="1"/>
    <col min="2" max="2" width="18.21875" style="132" customWidth="1"/>
    <col min="3" max="3" width="7.21875" style="132" customWidth="1"/>
    <col min="4" max="4" width="15.77734375" style="132" customWidth="1"/>
    <col min="5" max="5" width="11.6640625" style="424" customWidth="1"/>
    <col min="6" max="16384" width="8.88671875" style="132"/>
  </cols>
  <sheetData>
    <row r="1" spans="1:8" ht="21" customHeight="1">
      <c r="A1" s="897" t="s">
        <v>213</v>
      </c>
      <c r="B1" s="897"/>
      <c r="C1" s="897"/>
      <c r="D1" s="897"/>
      <c r="E1" s="897"/>
      <c r="F1" s="407"/>
      <c r="G1" s="407"/>
      <c r="H1" s="407"/>
    </row>
    <row r="2" spans="1:8" ht="21" customHeight="1">
      <c r="A2" s="407"/>
      <c r="B2" s="407"/>
      <c r="C2" s="407"/>
      <c r="D2" s="407"/>
      <c r="E2" s="408"/>
      <c r="F2" s="407"/>
      <c r="G2" s="407"/>
      <c r="H2" s="407"/>
    </row>
    <row r="3" spans="1:8" ht="21" customHeight="1">
      <c r="A3" s="488" t="s">
        <v>470</v>
      </c>
      <c r="B3" s="409"/>
      <c r="C3" s="407"/>
      <c r="D3" s="407"/>
      <c r="E3" s="391"/>
      <c r="F3" s="407"/>
      <c r="G3" s="407"/>
      <c r="H3" s="407"/>
    </row>
    <row r="4" spans="1:8" ht="21" customHeight="1" thickBot="1">
      <c r="A4" s="410" t="s">
        <v>98</v>
      </c>
      <c r="B4" s="409"/>
      <c r="C4" s="407"/>
      <c r="D4" s="407"/>
      <c r="E4" s="408"/>
      <c r="F4" s="407"/>
      <c r="G4" s="407"/>
      <c r="H4" s="407"/>
    </row>
    <row r="5" spans="1:8" ht="21" customHeight="1" thickBot="1">
      <c r="A5" s="795" t="s">
        <v>1</v>
      </c>
      <c r="B5" s="796" t="s">
        <v>2</v>
      </c>
      <c r="C5" s="796" t="s">
        <v>61</v>
      </c>
      <c r="D5" s="796" t="s">
        <v>62</v>
      </c>
      <c r="E5" s="797" t="s">
        <v>4</v>
      </c>
      <c r="F5" s="407"/>
      <c r="G5" s="407"/>
      <c r="H5" s="407"/>
    </row>
    <row r="6" spans="1:8" ht="21" customHeight="1" thickTop="1">
      <c r="A6" s="898" t="s">
        <v>448</v>
      </c>
      <c r="B6" s="411" t="s">
        <v>505</v>
      </c>
      <c r="C6" s="411" t="s">
        <v>9</v>
      </c>
      <c r="D6" s="412">
        <f>'1-4.버팀'!Q18</f>
        <v>0</v>
      </c>
      <c r="E6" s="413"/>
      <c r="F6" s="407"/>
      <c r="G6" s="407"/>
      <c r="H6" s="407"/>
    </row>
    <row r="7" spans="1:8" ht="21" customHeight="1">
      <c r="A7" s="899"/>
      <c r="B7" s="414" t="s">
        <v>90</v>
      </c>
      <c r="C7" s="414" t="s">
        <v>9</v>
      </c>
      <c r="D7" s="415">
        <f>'1-4.버팀'!Q19</f>
        <v>0</v>
      </c>
      <c r="E7" s="416"/>
      <c r="F7" s="407"/>
      <c r="G7" s="407"/>
      <c r="H7" s="407"/>
    </row>
    <row r="8" spans="1:8" s="420" customFormat="1" ht="21" customHeight="1">
      <c r="A8" s="899"/>
      <c r="B8" s="417" t="s">
        <v>97</v>
      </c>
      <c r="C8" s="417" t="s">
        <v>9</v>
      </c>
      <c r="D8" s="415">
        <f>'1-4.버팀'!Q20</f>
        <v>0</v>
      </c>
      <c r="E8" s="418"/>
      <c r="F8" s="419"/>
      <c r="G8" s="419"/>
      <c r="H8" s="419"/>
    </row>
    <row r="9" spans="1:8" ht="21" customHeight="1">
      <c r="A9" s="899" t="s">
        <v>449</v>
      </c>
      <c r="B9" s="414" t="s">
        <v>505</v>
      </c>
      <c r="C9" s="414" t="s">
        <v>9</v>
      </c>
      <c r="D9" s="415">
        <f>'1-4.버팀'!Q29+'1-4.버팀'!Q41</f>
        <v>0</v>
      </c>
      <c r="E9" s="416"/>
      <c r="F9" s="407"/>
      <c r="G9" s="407"/>
      <c r="H9" s="407"/>
    </row>
    <row r="10" spans="1:8" ht="21" customHeight="1">
      <c r="A10" s="899"/>
      <c r="B10" s="414" t="s">
        <v>90</v>
      </c>
      <c r="C10" s="414" t="s">
        <v>9</v>
      </c>
      <c r="D10" s="415">
        <f>'1-4.버팀'!Q30+'1-4.버팀'!Q42</f>
        <v>0</v>
      </c>
      <c r="E10" s="416"/>
      <c r="F10" s="407"/>
      <c r="G10" s="407"/>
      <c r="H10" s="407"/>
    </row>
    <row r="11" spans="1:8" ht="21" customHeight="1">
      <c r="A11" s="899"/>
      <c r="B11" s="414" t="s">
        <v>97</v>
      </c>
      <c r="C11" s="414" t="s">
        <v>9</v>
      </c>
      <c r="D11" s="415">
        <f>'1-4.버팀'!Q31+'1-4.버팀'!Q43</f>
        <v>0</v>
      </c>
      <c r="E11" s="416"/>
      <c r="F11" s="407"/>
      <c r="G11" s="407"/>
      <c r="H11" s="407"/>
    </row>
    <row r="12" spans="1:8" ht="21" customHeight="1">
      <c r="A12" s="895" t="s">
        <v>17</v>
      </c>
      <c r="B12" s="414" t="s">
        <v>94</v>
      </c>
      <c r="C12" s="414" t="s">
        <v>56</v>
      </c>
      <c r="D12" s="415">
        <f>'1-4.버팀'!Y57</f>
        <v>0</v>
      </c>
      <c r="E12" s="416"/>
      <c r="F12" s="407"/>
      <c r="G12" s="407"/>
      <c r="H12" s="407"/>
    </row>
    <row r="13" spans="1:8" ht="21" customHeight="1">
      <c r="A13" s="895"/>
      <c r="B13" s="414" t="s">
        <v>95</v>
      </c>
      <c r="C13" s="414" t="s">
        <v>56</v>
      </c>
      <c r="D13" s="415">
        <f>'1-4.버팀'!Y58</f>
        <v>0</v>
      </c>
      <c r="E13" s="416"/>
      <c r="F13" s="407"/>
      <c r="G13" s="407"/>
      <c r="H13" s="407"/>
    </row>
    <row r="14" spans="1:8" ht="21" customHeight="1">
      <c r="A14" s="895" t="s">
        <v>18</v>
      </c>
      <c r="B14" s="414" t="s">
        <v>94</v>
      </c>
      <c r="C14" s="414" t="s">
        <v>56</v>
      </c>
      <c r="D14" s="415">
        <f>'1-4.버팀'!Y66</f>
        <v>0</v>
      </c>
      <c r="E14" s="416"/>
      <c r="F14" s="407"/>
      <c r="G14" s="407"/>
      <c r="H14" s="407"/>
    </row>
    <row r="15" spans="1:8" ht="21" customHeight="1" thickBot="1">
      <c r="A15" s="896"/>
      <c r="B15" s="421" t="s">
        <v>95</v>
      </c>
      <c r="C15" s="421" t="s">
        <v>56</v>
      </c>
      <c r="D15" s="422">
        <f>'1-4.버팀'!Y67</f>
        <v>0</v>
      </c>
      <c r="E15" s="423"/>
      <c r="F15" s="407"/>
      <c r="G15" s="407"/>
      <c r="H15" s="407"/>
    </row>
    <row r="17" spans="1:9" ht="21" customHeight="1" thickBot="1">
      <c r="A17" s="391" t="s">
        <v>197</v>
      </c>
      <c r="B17" s="392"/>
      <c r="C17" s="362"/>
      <c r="D17" s="362"/>
      <c r="E17" s="362"/>
      <c r="F17" s="362"/>
      <c r="G17" s="362"/>
      <c r="H17" s="362"/>
      <c r="I17" s="314"/>
    </row>
    <row r="18" spans="1:9" ht="21" customHeight="1" thickBot="1">
      <c r="A18" s="791" t="s">
        <v>1</v>
      </c>
      <c r="B18" s="792" t="s">
        <v>2</v>
      </c>
      <c r="C18" s="792" t="s">
        <v>61</v>
      </c>
      <c r="D18" s="792" t="s">
        <v>62</v>
      </c>
      <c r="E18" s="793" t="s">
        <v>4</v>
      </c>
      <c r="F18" s="362"/>
      <c r="G18" s="362"/>
      <c r="H18" s="362"/>
      <c r="I18" s="314"/>
    </row>
    <row r="19" spans="1:9" ht="21" customHeight="1" thickTop="1" thickBot="1">
      <c r="A19" s="425" t="s">
        <v>99</v>
      </c>
      <c r="B19" s="421" t="s">
        <v>86</v>
      </c>
      <c r="C19" s="421" t="s">
        <v>24</v>
      </c>
      <c r="D19" s="426">
        <f>'1-4.버팀'!Y76</f>
        <v>0</v>
      </c>
      <c r="E19" s="427"/>
    </row>
    <row r="23" spans="1:9" s="314" customFormat="1" ht="21" customHeight="1">
      <c r="A23" s="132"/>
      <c r="B23" s="132"/>
      <c r="C23" s="132"/>
      <c r="D23" s="132"/>
      <c r="E23" s="424"/>
      <c r="F23" s="132"/>
      <c r="G23" s="132"/>
      <c r="H23" s="132"/>
      <c r="I23" s="132"/>
    </row>
    <row r="24" spans="1:9" s="314" customFormat="1" ht="21" customHeight="1">
      <c r="A24" s="132"/>
      <c r="B24" s="132"/>
      <c r="C24" s="132"/>
      <c r="D24" s="132"/>
      <c r="E24" s="424"/>
      <c r="F24" s="132"/>
      <c r="G24" s="132"/>
      <c r="H24" s="132"/>
      <c r="I24" s="132"/>
    </row>
  </sheetData>
  <mergeCells count="5">
    <mergeCell ref="A12:A13"/>
    <mergeCell ref="A14:A15"/>
    <mergeCell ref="A1:E1"/>
    <mergeCell ref="A6:A8"/>
    <mergeCell ref="A9:A11"/>
  </mergeCells>
  <phoneticPr fontId="3" type="noConversion"/>
  <printOptions horizontalCentered="1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54"/>
  <sheetViews>
    <sheetView view="pageBreakPreview" zoomScaleNormal="100" zoomScaleSheetLayoutView="100" workbookViewId="0">
      <selection activeCell="AB33" sqref="AB33"/>
    </sheetView>
  </sheetViews>
  <sheetFormatPr defaultColWidth="7.109375" defaultRowHeight="12.95" customHeight="1"/>
  <cols>
    <col min="1" max="1" width="3.44140625" style="4" bestFit="1" customWidth="1"/>
    <col min="2" max="2" width="15.33203125" style="388" bestFit="1" customWidth="1"/>
    <col min="3" max="24" width="2.109375" style="1" customWidth="1"/>
    <col min="25" max="25" width="8.5546875" style="7" customWidth="1"/>
    <col min="26" max="27" width="2.33203125" style="1" customWidth="1"/>
    <col min="28" max="28" width="8.88671875" style="1" customWidth="1"/>
    <col min="29" max="41" width="2.33203125" style="1" customWidth="1"/>
    <col min="42" max="45" width="3.77734375" style="1" customWidth="1"/>
    <col min="46" max="46" width="6.77734375" style="1" customWidth="1"/>
    <col min="47" max="16384" width="7.109375" style="1"/>
  </cols>
  <sheetData>
    <row r="1" spans="1:28" s="7" customFormat="1" ht="18.75" customHeight="1" thickBot="1">
      <c r="A1" s="907" t="s">
        <v>474</v>
      </c>
      <c r="B1" s="908"/>
      <c r="C1" s="909" t="s">
        <v>475</v>
      </c>
      <c r="D1" s="909"/>
      <c r="E1" s="909"/>
      <c r="F1" s="909"/>
      <c r="G1" s="909"/>
      <c r="H1" s="909"/>
      <c r="I1" s="909"/>
      <c r="J1" s="909"/>
      <c r="K1" s="909"/>
      <c r="L1" s="909"/>
      <c r="M1" s="909"/>
      <c r="N1" s="909"/>
      <c r="O1" s="909"/>
      <c r="P1" s="909"/>
      <c r="Q1" s="909"/>
      <c r="R1" s="909"/>
      <c r="S1" s="909"/>
      <c r="T1" s="909"/>
      <c r="U1" s="909"/>
      <c r="V1" s="909"/>
      <c r="W1" s="909"/>
      <c r="X1" s="909"/>
      <c r="Y1" s="801" t="s">
        <v>476</v>
      </c>
      <c r="Z1" s="311"/>
    </row>
    <row r="2" spans="1:28" s="7" customFormat="1" ht="12.95" customHeight="1" thickTop="1">
      <c r="A2" s="4"/>
      <c r="B2" s="5"/>
      <c r="C2" s="910" t="s">
        <v>304</v>
      </c>
      <c r="D2" s="911"/>
      <c r="E2" s="911"/>
      <c r="F2" s="911"/>
      <c r="G2" s="911"/>
      <c r="H2" s="911"/>
      <c r="I2" s="911"/>
      <c r="J2" s="911"/>
      <c r="K2" s="911"/>
      <c r="L2" s="911"/>
      <c r="M2" s="911"/>
      <c r="N2" s="911"/>
      <c r="O2" s="911"/>
      <c r="P2" s="911"/>
      <c r="Q2" s="911"/>
      <c r="R2" s="911"/>
      <c r="S2" s="911"/>
      <c r="T2" s="911"/>
      <c r="U2" s="911"/>
      <c r="V2" s="911"/>
      <c r="W2" s="911"/>
      <c r="X2" s="912"/>
      <c r="Y2" s="6"/>
      <c r="Z2" s="311"/>
    </row>
    <row r="3" spans="1:28" s="7" customFormat="1" ht="12.95" customHeight="1">
      <c r="A3" s="4"/>
      <c r="B3" s="5"/>
      <c r="C3" s="913"/>
      <c r="D3" s="914"/>
      <c r="E3" s="914"/>
      <c r="F3" s="914"/>
      <c r="G3" s="914"/>
      <c r="H3" s="914"/>
      <c r="I3" s="914"/>
      <c r="J3" s="914"/>
      <c r="K3" s="914"/>
      <c r="L3" s="914"/>
      <c r="M3" s="914"/>
      <c r="N3" s="914"/>
      <c r="O3" s="914"/>
      <c r="P3" s="914"/>
      <c r="Q3" s="914"/>
      <c r="R3" s="914"/>
      <c r="S3" s="914"/>
      <c r="T3" s="914"/>
      <c r="U3" s="914"/>
      <c r="V3" s="914"/>
      <c r="W3" s="914"/>
      <c r="X3" s="915"/>
      <c r="Y3" s="6"/>
      <c r="Z3" s="311"/>
    </row>
    <row r="4" spans="1:28" s="516" customFormat="1" ht="12.95" customHeight="1">
      <c r="A4" s="24"/>
      <c r="B4" s="25"/>
      <c r="C4" s="721"/>
      <c r="D4" s="721"/>
      <c r="E4" s="721"/>
      <c r="F4" s="72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721"/>
      <c r="S4" s="721"/>
      <c r="T4" s="721"/>
      <c r="U4" s="721"/>
      <c r="V4" s="721"/>
      <c r="W4" s="12"/>
      <c r="X4" s="12"/>
      <c r="Y4" s="6"/>
      <c r="Z4" s="72"/>
    </row>
    <row r="5" spans="1:28" s="516" customFormat="1" ht="12.95" customHeight="1">
      <c r="A5" s="24"/>
      <c r="B5" s="25"/>
      <c r="C5" s="10"/>
      <c r="D5" s="13" t="s">
        <v>272</v>
      </c>
      <c r="E5" s="10"/>
      <c r="F5" s="10"/>
      <c r="G5" s="14"/>
      <c r="H5" s="11"/>
      <c r="I5" s="11"/>
      <c r="J5" s="11"/>
      <c r="K5" s="11"/>
      <c r="L5" s="11"/>
      <c r="M5" s="11"/>
      <c r="N5" s="11"/>
      <c r="O5" s="11"/>
      <c r="P5" s="11"/>
      <c r="Q5" s="11"/>
      <c r="R5" s="10"/>
      <c r="S5" s="10"/>
      <c r="T5" s="10"/>
      <c r="U5" s="10"/>
      <c r="V5" s="10"/>
      <c r="W5" s="12"/>
      <c r="X5" s="12"/>
      <c r="Y5" s="6"/>
      <c r="Z5" s="72"/>
    </row>
    <row r="6" spans="1:28" s="516" customFormat="1" ht="12.95" customHeight="1">
      <c r="A6" s="24"/>
      <c r="B6" s="25"/>
      <c r="C6" s="10"/>
      <c r="D6" s="10"/>
      <c r="E6" s="498" t="s">
        <v>6</v>
      </c>
      <c r="F6" s="13" t="s">
        <v>162</v>
      </c>
      <c r="G6" s="14"/>
      <c r="H6" s="11"/>
      <c r="I6" s="14"/>
      <c r="J6" s="14"/>
      <c r="K6" s="11"/>
      <c r="L6" s="11"/>
      <c r="M6" s="498"/>
      <c r="N6" s="524"/>
      <c r="O6" s="524"/>
      <c r="P6" s="524"/>
      <c r="Q6" s="16"/>
      <c r="R6" s="525"/>
      <c r="S6" s="525"/>
      <c r="T6" s="498"/>
      <c r="U6" s="498"/>
      <c r="V6" s="498"/>
      <c r="W6" s="17"/>
      <c r="X6" s="17"/>
      <c r="Y6" s="6"/>
      <c r="Z6" s="72"/>
    </row>
    <row r="7" spans="1:28" s="516" customFormat="1" ht="12.95" customHeight="1">
      <c r="A7" s="24"/>
      <c r="B7" s="25"/>
      <c r="C7" s="10"/>
      <c r="D7" s="10"/>
      <c r="E7" s="498" t="s">
        <v>10</v>
      </c>
      <c r="F7" s="13" t="s">
        <v>273</v>
      </c>
      <c r="G7" s="14"/>
      <c r="H7" s="11"/>
      <c r="I7" s="14"/>
      <c r="J7" s="14"/>
      <c r="K7" s="11"/>
      <c r="L7" s="11"/>
      <c r="M7" s="498"/>
      <c r="N7" s="524"/>
      <c r="O7" s="524"/>
      <c r="P7" s="524"/>
      <c r="Q7" s="18"/>
      <c r="R7" s="498"/>
      <c r="S7" s="498"/>
      <c r="T7" s="498"/>
      <c r="U7" s="498"/>
      <c r="V7" s="498"/>
      <c r="W7" s="17"/>
      <c r="X7" s="17"/>
      <c r="Y7" s="6"/>
      <c r="Z7" s="72"/>
    </row>
    <row r="8" spans="1:28" s="516" customFormat="1" ht="12.95" customHeight="1">
      <c r="A8" s="64"/>
      <c r="B8" s="515"/>
      <c r="C8" s="20"/>
      <c r="D8" s="20"/>
      <c r="E8" s="20"/>
      <c r="F8" s="20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0"/>
      <c r="S8" s="20"/>
      <c r="T8" s="20"/>
      <c r="U8" s="20"/>
      <c r="V8" s="20"/>
      <c r="W8" s="22"/>
      <c r="X8" s="22"/>
      <c r="Y8" s="23"/>
      <c r="Z8" s="72"/>
    </row>
    <row r="9" spans="1:28" s="516" customFormat="1" ht="12.95" customHeight="1">
      <c r="A9" s="24"/>
      <c r="B9" s="25"/>
      <c r="C9" s="10"/>
      <c r="D9" s="10"/>
      <c r="E9" s="10"/>
      <c r="F9" s="10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0"/>
      <c r="S9" s="10"/>
      <c r="T9" s="10"/>
      <c r="U9" s="10"/>
      <c r="V9" s="10"/>
      <c r="W9" s="12"/>
      <c r="X9" s="12"/>
      <c r="Y9" s="6"/>
      <c r="Z9" s="72"/>
    </row>
    <row r="10" spans="1:28" s="516" customFormat="1" ht="12.95" customHeight="1">
      <c r="A10" s="24" t="s">
        <v>5</v>
      </c>
      <c r="B10" s="25" t="s">
        <v>173</v>
      </c>
      <c r="C10" s="10"/>
      <c r="D10" s="903" t="s">
        <v>269</v>
      </c>
      <c r="E10" s="903"/>
      <c r="F10" s="903"/>
      <c r="G10" s="28"/>
      <c r="H10" s="29"/>
      <c r="I10" s="29"/>
      <c r="J10" s="29"/>
      <c r="K10" s="29"/>
      <c r="L10" s="11"/>
      <c r="M10" s="11"/>
      <c r="N10" s="11"/>
      <c r="O10" s="11"/>
      <c r="P10" s="11"/>
      <c r="Q10" s="11"/>
      <c r="R10" s="10"/>
      <c r="S10" s="10"/>
      <c r="T10" s="10"/>
      <c r="U10" s="10"/>
      <c r="V10" s="10"/>
      <c r="W10" s="12"/>
      <c r="X10" s="12"/>
      <c r="Y10" s="6"/>
      <c r="Z10" s="72"/>
    </row>
    <row r="11" spans="1:28" s="516" customFormat="1" ht="12.95" customHeight="1">
      <c r="A11" s="24"/>
      <c r="B11" s="25"/>
      <c r="C11" s="10"/>
      <c r="D11" s="500" t="s">
        <v>30</v>
      </c>
      <c r="E11" s="27" t="s">
        <v>164</v>
      </c>
      <c r="F11" s="10"/>
      <c r="G11" s="28" t="s">
        <v>29</v>
      </c>
      <c r="H11" s="905">
        <v>0</v>
      </c>
      <c r="I11" s="905"/>
      <c r="J11" s="905"/>
      <c r="K11" s="906"/>
      <c r="L11" s="11"/>
      <c r="M11" s="11"/>
      <c r="N11" s="11"/>
      <c r="O11" s="11"/>
      <c r="P11" s="11"/>
      <c r="Q11" s="11"/>
      <c r="R11" s="10"/>
      <c r="S11" s="10"/>
      <c r="T11" s="10"/>
      <c r="U11" s="10"/>
      <c r="V11" s="10"/>
      <c r="W11" s="12"/>
      <c r="X11" s="12"/>
      <c r="Y11" s="6"/>
      <c r="Z11" s="72"/>
    </row>
    <row r="12" spans="1:28" s="516" customFormat="1" ht="12.95" customHeight="1">
      <c r="A12" s="24"/>
      <c r="B12" s="25"/>
      <c r="C12" s="10"/>
      <c r="D12" s="500" t="s">
        <v>30</v>
      </c>
      <c r="E12" s="27" t="s">
        <v>165</v>
      </c>
      <c r="F12" s="28"/>
      <c r="G12" s="28" t="s">
        <v>29</v>
      </c>
      <c r="H12" s="905">
        <v>0</v>
      </c>
      <c r="I12" s="905"/>
      <c r="J12" s="905"/>
      <c r="K12" s="906"/>
      <c r="L12" s="11"/>
      <c r="M12" s="11"/>
      <c r="N12" s="11"/>
      <c r="O12" s="11"/>
      <c r="P12" s="11"/>
      <c r="Q12" s="11"/>
      <c r="R12" s="10"/>
      <c r="S12" s="10"/>
      <c r="T12" s="10"/>
      <c r="U12" s="10"/>
      <c r="V12" s="10"/>
      <c r="W12" s="12"/>
      <c r="X12" s="12"/>
      <c r="Y12" s="6"/>
      <c r="Z12" s="72"/>
    </row>
    <row r="13" spans="1:28" s="516" customFormat="1" ht="12.95" customHeight="1">
      <c r="A13" s="24"/>
      <c r="B13" s="25"/>
      <c r="C13" s="10"/>
      <c r="D13" s="500" t="s">
        <v>30</v>
      </c>
      <c r="E13" s="27" t="s">
        <v>166</v>
      </c>
      <c r="F13" s="28"/>
      <c r="G13" s="28" t="s">
        <v>29</v>
      </c>
      <c r="H13" s="905">
        <v>0</v>
      </c>
      <c r="I13" s="905"/>
      <c r="J13" s="905"/>
      <c r="K13" s="906"/>
      <c r="L13" s="11"/>
      <c r="M13" s="11"/>
      <c r="N13" s="11"/>
      <c r="O13" s="11"/>
      <c r="P13" s="11"/>
      <c r="Q13" s="11"/>
      <c r="R13" s="10"/>
      <c r="S13" s="10"/>
      <c r="T13" s="10"/>
      <c r="U13" s="10"/>
      <c r="V13" s="10"/>
      <c r="W13" s="12"/>
      <c r="X13" s="12"/>
      <c r="Y13" s="6"/>
      <c r="Z13" s="72"/>
    </row>
    <row r="14" spans="1:28" s="73" customFormat="1" ht="12.95" customHeight="1">
      <c r="A14" s="72"/>
      <c r="B14" s="25"/>
      <c r="C14" s="14"/>
      <c r="D14" s="498" t="s">
        <v>30</v>
      </c>
      <c r="E14" s="14" t="s">
        <v>167</v>
      </c>
      <c r="F14" s="14"/>
      <c r="G14" s="28" t="s">
        <v>29</v>
      </c>
      <c r="H14" s="900">
        <v>0</v>
      </c>
      <c r="I14" s="900"/>
      <c r="J14" s="900"/>
      <c r="K14" s="498" t="s">
        <v>69</v>
      </c>
      <c r="L14" s="900">
        <f>H12</f>
        <v>0</v>
      </c>
      <c r="M14" s="901"/>
      <c r="N14" s="901"/>
      <c r="O14" s="498" t="s">
        <v>69</v>
      </c>
      <c r="P14" s="900">
        <f>H13</f>
        <v>0</v>
      </c>
      <c r="Q14" s="901"/>
      <c r="R14" s="901"/>
      <c r="S14" s="499" t="s">
        <v>68</v>
      </c>
      <c r="T14" s="902">
        <f>H14*L14*P14</f>
        <v>0</v>
      </c>
      <c r="U14" s="902"/>
      <c r="V14" s="902"/>
      <c r="W14" s="14" t="s">
        <v>212</v>
      </c>
      <c r="X14" s="14"/>
      <c r="Y14" s="41"/>
      <c r="Z14" s="72"/>
      <c r="AB14" s="517"/>
    </row>
    <row r="15" spans="1:28" s="73" customFormat="1" ht="12.95" customHeight="1">
      <c r="A15" s="72"/>
      <c r="B15" s="25"/>
      <c r="C15" s="14"/>
      <c r="D15" s="722" t="s">
        <v>30</v>
      </c>
      <c r="E15" s="14" t="s">
        <v>167</v>
      </c>
      <c r="F15" s="14"/>
      <c r="G15" s="28" t="s">
        <v>29</v>
      </c>
      <c r="H15" s="900">
        <v>0</v>
      </c>
      <c r="I15" s="900"/>
      <c r="J15" s="900"/>
      <c r="K15" s="722" t="s">
        <v>69</v>
      </c>
      <c r="L15" s="900">
        <f>H12</f>
        <v>0</v>
      </c>
      <c r="M15" s="901"/>
      <c r="N15" s="901"/>
      <c r="O15" s="722" t="s">
        <v>69</v>
      </c>
      <c r="P15" s="900">
        <f>H13</f>
        <v>0</v>
      </c>
      <c r="Q15" s="901"/>
      <c r="R15" s="901"/>
      <c r="S15" s="723" t="s">
        <v>68</v>
      </c>
      <c r="T15" s="902">
        <f>H15*L15*P15</f>
        <v>0</v>
      </c>
      <c r="U15" s="902"/>
      <c r="V15" s="902"/>
      <c r="W15" s="14" t="s">
        <v>212</v>
      </c>
      <c r="X15" s="14"/>
      <c r="Y15" s="41"/>
      <c r="Z15" s="72"/>
      <c r="AB15" s="517"/>
    </row>
    <row r="16" spans="1:28" s="73" customFormat="1" ht="12.95" customHeight="1">
      <c r="A16" s="72"/>
      <c r="B16" s="25"/>
      <c r="C16" s="14"/>
      <c r="D16" s="498"/>
      <c r="E16" s="14"/>
      <c r="F16" s="14"/>
      <c r="G16" s="28"/>
      <c r="H16" s="502"/>
      <c r="I16" s="502"/>
      <c r="J16" s="502"/>
      <c r="K16" s="498"/>
      <c r="L16" s="502"/>
      <c r="M16" s="498"/>
      <c r="N16" s="498"/>
      <c r="O16" s="498"/>
      <c r="P16" s="502"/>
      <c r="Q16" s="498"/>
      <c r="R16" s="498"/>
      <c r="S16" s="499"/>
      <c r="T16" s="499"/>
      <c r="U16" s="499"/>
      <c r="V16" s="499"/>
      <c r="W16" s="14"/>
      <c r="X16" s="14"/>
      <c r="Y16" s="41"/>
      <c r="Z16" s="72"/>
      <c r="AB16" s="517"/>
    </row>
    <row r="17" spans="1:28" s="516" customFormat="1" ht="12.95" customHeight="1">
      <c r="A17" s="24"/>
      <c r="B17" s="25"/>
      <c r="C17" s="31"/>
      <c r="D17" s="904" t="s">
        <v>273</v>
      </c>
      <c r="E17" s="904"/>
      <c r="F17" s="904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0"/>
      <c r="S17" s="10"/>
      <c r="T17" s="10"/>
      <c r="U17" s="10"/>
      <c r="V17" s="10"/>
      <c r="W17" s="12"/>
      <c r="X17" s="12"/>
      <c r="Y17" s="6"/>
      <c r="Z17" s="72"/>
    </row>
    <row r="18" spans="1:28" s="516" customFormat="1" ht="12.95" customHeight="1">
      <c r="A18" s="24"/>
      <c r="B18" s="30"/>
      <c r="C18" s="31"/>
      <c r="D18" s="500" t="s">
        <v>30</v>
      </c>
      <c r="E18" s="27" t="s">
        <v>164</v>
      </c>
      <c r="F18" s="10"/>
      <c r="G18" s="28" t="s">
        <v>29</v>
      </c>
      <c r="H18" s="905">
        <v>0</v>
      </c>
      <c r="I18" s="905"/>
      <c r="J18" s="905"/>
      <c r="K18" s="906"/>
      <c r="M18" s="34"/>
      <c r="N18" s="35"/>
      <c r="O18" s="34"/>
      <c r="P18" s="34"/>
      <c r="Q18" s="35"/>
      <c r="R18" s="34"/>
      <c r="S18" s="34"/>
      <c r="T18" s="35"/>
      <c r="U18" s="36"/>
      <c r="V18" s="36"/>
      <c r="W18" s="35"/>
      <c r="X18" s="37"/>
      <c r="Y18" s="38"/>
      <c r="Z18" s="72"/>
    </row>
    <row r="19" spans="1:28" s="516" customFormat="1" ht="12.95" customHeight="1">
      <c r="A19" s="24"/>
      <c r="B19" s="30"/>
      <c r="C19" s="31"/>
      <c r="D19" s="500" t="s">
        <v>30</v>
      </c>
      <c r="E19" s="27" t="s">
        <v>165</v>
      </c>
      <c r="F19" s="28"/>
      <c r="G19" s="28" t="s">
        <v>29</v>
      </c>
      <c r="H19" s="905">
        <v>0</v>
      </c>
      <c r="I19" s="905"/>
      <c r="J19" s="905"/>
      <c r="K19" s="906"/>
      <c r="M19" s="11"/>
      <c r="N19" s="11"/>
      <c r="O19" s="11"/>
      <c r="P19" s="11"/>
      <c r="Q19" s="11"/>
      <c r="R19" s="10"/>
      <c r="S19" s="10"/>
      <c r="T19" s="10"/>
      <c r="U19" s="10"/>
      <c r="V19" s="10"/>
      <c r="W19" s="12"/>
      <c r="X19" s="37"/>
      <c r="Y19" s="38"/>
      <c r="Z19" s="72"/>
    </row>
    <row r="20" spans="1:28" s="516" customFormat="1" ht="12.95" customHeight="1">
      <c r="A20" s="24"/>
      <c r="B20" s="30"/>
      <c r="C20" s="31"/>
      <c r="D20" s="500" t="s">
        <v>30</v>
      </c>
      <c r="E20" s="27" t="s">
        <v>166</v>
      </c>
      <c r="F20" s="28"/>
      <c r="G20" s="28" t="s">
        <v>29</v>
      </c>
      <c r="H20" s="905">
        <v>0</v>
      </c>
      <c r="I20" s="905"/>
      <c r="J20" s="905"/>
      <c r="K20" s="906"/>
      <c r="M20" s="11"/>
      <c r="N20" s="11"/>
      <c r="O20" s="11"/>
      <c r="P20" s="11"/>
      <c r="Q20" s="11"/>
      <c r="R20" s="10"/>
      <c r="S20" s="10"/>
      <c r="T20" s="10"/>
      <c r="U20" s="10"/>
      <c r="V20" s="10"/>
      <c r="W20" s="12"/>
      <c r="X20" s="37"/>
      <c r="Y20" s="38"/>
      <c r="Z20" s="72"/>
    </row>
    <row r="21" spans="1:28" s="78" customFormat="1" ht="12.95" customHeight="1">
      <c r="A21" s="58"/>
      <c r="B21" s="59"/>
      <c r="D21" s="498" t="s">
        <v>30</v>
      </c>
      <c r="E21" s="14" t="s">
        <v>167</v>
      </c>
      <c r="F21" s="14"/>
      <c r="G21" s="28" t="s">
        <v>29</v>
      </c>
      <c r="H21" s="900">
        <v>0</v>
      </c>
      <c r="I21" s="900"/>
      <c r="J21" s="900"/>
      <c r="K21" s="498" t="s">
        <v>69</v>
      </c>
      <c r="L21" s="900">
        <f>H19</f>
        <v>0</v>
      </c>
      <c r="M21" s="900"/>
      <c r="N21" s="900"/>
      <c r="O21" s="498" t="s">
        <v>69</v>
      </c>
      <c r="P21" s="900">
        <f>H20</f>
        <v>0</v>
      </c>
      <c r="Q21" s="900"/>
      <c r="R21" s="900"/>
      <c r="S21" s="499" t="s">
        <v>68</v>
      </c>
      <c r="T21" s="902">
        <f>H21*L21*P21</f>
        <v>0</v>
      </c>
      <c r="U21" s="902"/>
      <c r="V21" s="902"/>
      <c r="W21" s="14" t="s">
        <v>212</v>
      </c>
      <c r="X21" s="61"/>
      <c r="Y21" s="62"/>
      <c r="Z21" s="555"/>
      <c r="AB21" s="518"/>
    </row>
    <row r="22" spans="1:28" s="73" customFormat="1" ht="12.95" customHeight="1">
      <c r="A22" s="72"/>
      <c r="B22" s="25"/>
      <c r="C22" s="14"/>
      <c r="D22" s="722" t="s">
        <v>30</v>
      </c>
      <c r="E22" s="14" t="s">
        <v>167</v>
      </c>
      <c r="F22" s="14"/>
      <c r="G22" s="28" t="s">
        <v>29</v>
      </c>
      <c r="H22" s="900">
        <v>0</v>
      </c>
      <c r="I22" s="900"/>
      <c r="J22" s="900"/>
      <c r="K22" s="722" t="s">
        <v>69</v>
      </c>
      <c r="L22" s="900">
        <f>H19</f>
        <v>0</v>
      </c>
      <c r="M22" s="901"/>
      <c r="N22" s="901"/>
      <c r="O22" s="722" t="s">
        <v>69</v>
      </c>
      <c r="P22" s="900">
        <f>H20</f>
        <v>0</v>
      </c>
      <c r="Q22" s="901"/>
      <c r="R22" s="901"/>
      <c r="S22" s="723" t="s">
        <v>68</v>
      </c>
      <c r="T22" s="902">
        <f>H22*L22*P22</f>
        <v>0</v>
      </c>
      <c r="U22" s="902"/>
      <c r="V22" s="902"/>
      <c r="W22" s="14" t="s">
        <v>212</v>
      </c>
      <c r="X22" s="14"/>
      <c r="Y22" s="41"/>
      <c r="Z22" s="72"/>
      <c r="AB22" s="517"/>
    </row>
    <row r="23" spans="1:28" s="516" customFormat="1" ht="12.95" customHeight="1">
      <c r="A23" s="24"/>
      <c r="B23" s="30"/>
      <c r="C23" s="31"/>
      <c r="D23" s="500"/>
      <c r="E23" s="27"/>
      <c r="F23" s="28"/>
      <c r="G23" s="28"/>
      <c r="H23" s="33"/>
      <c r="I23" s="28"/>
      <c r="J23" s="28"/>
      <c r="K23" s="501"/>
      <c r="L23" s="501"/>
      <c r="M23" s="501"/>
      <c r="N23" s="519"/>
      <c r="O23" s="33"/>
      <c r="P23" s="34"/>
      <c r="Q23" s="35"/>
      <c r="R23" s="34"/>
      <c r="S23" s="34"/>
      <c r="T23" s="35"/>
      <c r="U23" s="36"/>
      <c r="V23" s="36"/>
      <c r="W23" s="35"/>
      <c r="X23" s="37"/>
      <c r="Y23" s="38"/>
      <c r="Z23" s="72"/>
    </row>
    <row r="24" spans="1:28" s="516" customFormat="1" ht="12.95" customHeight="1" thickBot="1">
      <c r="A24" s="24"/>
      <c r="B24" s="25"/>
      <c r="C24" s="14"/>
      <c r="D24" s="14"/>
      <c r="E24" s="14"/>
      <c r="F24" s="14"/>
      <c r="G24" s="44"/>
      <c r="H24" s="44"/>
      <c r="I24" s="14"/>
      <c r="J24" s="14"/>
      <c r="K24" s="45"/>
      <c r="L24" s="46"/>
      <c r="M24" s="14"/>
      <c r="N24" s="14"/>
      <c r="O24" s="14"/>
      <c r="P24" s="47"/>
      <c r="Q24" s="48"/>
      <c r="R24" s="48"/>
      <c r="S24" s="48"/>
      <c r="T24" s="49"/>
      <c r="U24" s="50"/>
      <c r="V24" s="49"/>
      <c r="W24" s="51" t="s">
        <v>494</v>
      </c>
      <c r="X24" s="52" t="s">
        <v>29</v>
      </c>
      <c r="Y24" s="53">
        <f>T14+T21</f>
        <v>0</v>
      </c>
      <c r="Z24" s="72"/>
    </row>
    <row r="25" spans="1:28" s="516" customFormat="1" ht="12.95" customHeight="1" thickTop="1" thickBot="1">
      <c r="A25" s="24"/>
      <c r="B25" s="25"/>
      <c r="C25" s="14"/>
      <c r="D25" s="14"/>
      <c r="E25" s="14"/>
      <c r="F25" s="14"/>
      <c r="G25" s="44"/>
      <c r="H25" s="44"/>
      <c r="I25" s="14"/>
      <c r="J25" s="14"/>
      <c r="K25" s="45"/>
      <c r="L25" s="46"/>
      <c r="M25" s="14"/>
      <c r="N25" s="14"/>
      <c r="O25" s="14"/>
      <c r="P25" s="47"/>
      <c r="Q25" s="850"/>
      <c r="R25" s="850"/>
      <c r="S25" s="52"/>
      <c r="T25" s="49"/>
      <c r="U25" s="50"/>
      <c r="V25" s="49"/>
      <c r="W25" s="51" t="s">
        <v>499</v>
      </c>
      <c r="X25" s="52" t="s">
        <v>29</v>
      </c>
      <c r="Y25" s="53">
        <f>T15+T22</f>
        <v>0</v>
      </c>
      <c r="Z25" s="72"/>
    </row>
    <row r="26" spans="1:28" s="516" customFormat="1" ht="12.95" customHeight="1" thickTop="1">
      <c r="A26" s="64"/>
      <c r="B26" s="515"/>
      <c r="C26" s="256"/>
      <c r="D26" s="256"/>
      <c r="E26" s="256"/>
      <c r="F26" s="256"/>
      <c r="G26" s="348"/>
      <c r="H26" s="348"/>
      <c r="I26" s="256"/>
      <c r="J26" s="256"/>
      <c r="K26" s="512"/>
      <c r="L26" s="121"/>
      <c r="M26" s="256"/>
      <c r="N26" s="256"/>
      <c r="O26" s="256"/>
      <c r="P26" s="494"/>
      <c r="Q26" s="349"/>
      <c r="R26" s="349"/>
      <c r="S26" s="349"/>
      <c r="T26" s="256"/>
      <c r="U26" s="494"/>
      <c r="V26" s="256"/>
      <c r="W26" s="263"/>
      <c r="X26" s="513"/>
      <c r="Y26" s="514"/>
      <c r="Z26" s="72"/>
    </row>
    <row r="27" spans="1:28" s="516" customFormat="1" ht="12.95" customHeight="1">
      <c r="A27" s="80"/>
      <c r="B27" s="81"/>
      <c r="C27" s="31"/>
      <c r="D27" s="498"/>
      <c r="E27" s="498"/>
      <c r="F27" s="34"/>
      <c r="G27" s="34"/>
      <c r="H27" s="35"/>
      <c r="I27" s="34"/>
      <c r="J27" s="34"/>
      <c r="K27" s="35"/>
      <c r="L27" s="34"/>
      <c r="M27" s="34"/>
      <c r="N27" s="35"/>
      <c r="O27" s="34"/>
      <c r="P27" s="34"/>
      <c r="Q27" s="35"/>
      <c r="R27" s="34"/>
      <c r="S27" s="34"/>
      <c r="T27" s="35"/>
      <c r="U27" s="36"/>
      <c r="V27" s="36"/>
      <c r="W27" s="35"/>
      <c r="X27" s="37"/>
      <c r="Y27" s="83"/>
      <c r="Z27" s="72"/>
      <c r="AB27" s="14"/>
    </row>
    <row r="28" spans="1:28" s="14" customFormat="1" ht="12.95" customHeight="1">
      <c r="A28" s="24" t="s">
        <v>22</v>
      </c>
      <c r="B28" s="520" t="s">
        <v>457</v>
      </c>
      <c r="Y28" s="522"/>
      <c r="Z28" s="39"/>
    </row>
    <row r="29" spans="1:28" s="74" customFormat="1" ht="12.95" customHeight="1">
      <c r="A29" s="24"/>
      <c r="B29" s="520"/>
      <c r="Y29" s="522"/>
      <c r="Z29" s="39"/>
    </row>
    <row r="30" spans="1:28" s="74" customFormat="1" ht="12.95" customHeight="1">
      <c r="A30" s="24"/>
      <c r="B30" s="520"/>
      <c r="Y30" s="522"/>
      <c r="Z30" s="39"/>
    </row>
    <row r="31" spans="1:28" s="74" customFormat="1" ht="12.95" customHeight="1" thickBot="1">
      <c r="A31" s="24"/>
      <c r="B31" s="520"/>
      <c r="S31" s="48"/>
      <c r="T31" s="49"/>
      <c r="U31" s="50"/>
      <c r="V31" s="49"/>
      <c r="W31" s="51" t="s">
        <v>239</v>
      </c>
      <c r="X31" s="52" t="s">
        <v>29</v>
      </c>
      <c r="Y31" s="53">
        <f>Y24+Y25</f>
        <v>0</v>
      </c>
      <c r="Z31" s="39"/>
    </row>
    <row r="32" spans="1:28" s="74" customFormat="1" ht="12.95" customHeight="1" thickTop="1">
      <c r="A32" s="64"/>
      <c r="B32" s="521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523"/>
      <c r="Z32" s="39"/>
    </row>
    <row r="33" spans="1:25" s="74" customFormat="1" ht="12.95" customHeight="1">
      <c r="A33" s="848"/>
      <c r="B33" s="849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</row>
    <row r="34" spans="1:25" s="74" customFormat="1" ht="12.95" customHeight="1">
      <c r="A34" s="24"/>
      <c r="B34" s="214"/>
      <c r="Y34" s="14"/>
    </row>
    <row r="35" spans="1:25" s="74" customFormat="1" ht="12.95" customHeight="1">
      <c r="A35" s="24"/>
      <c r="B35" s="214"/>
      <c r="Y35" s="14"/>
    </row>
    <row r="36" spans="1:25" s="74" customFormat="1" ht="12.95" customHeight="1">
      <c r="A36" s="24"/>
      <c r="B36" s="214"/>
      <c r="Y36" s="14"/>
    </row>
    <row r="37" spans="1:25" s="74" customFormat="1" ht="12.95" customHeight="1">
      <c r="A37" s="24"/>
      <c r="B37" s="214"/>
      <c r="Y37" s="14"/>
    </row>
    <row r="38" spans="1:25" s="74" customFormat="1" ht="12.95" customHeight="1">
      <c r="A38" s="24"/>
      <c r="B38" s="214"/>
      <c r="Y38" s="14"/>
    </row>
    <row r="39" spans="1:25" s="74" customFormat="1" ht="12.95" customHeight="1">
      <c r="A39" s="24"/>
      <c r="B39" s="214"/>
      <c r="Y39" s="14"/>
    </row>
    <row r="40" spans="1:25" s="74" customFormat="1" ht="12.95" customHeight="1">
      <c r="A40" s="24"/>
      <c r="B40" s="214"/>
      <c r="Y40" s="14"/>
    </row>
    <row r="41" spans="1:25" s="74" customFormat="1" ht="12.95" customHeight="1">
      <c r="A41" s="24"/>
      <c r="B41" s="214"/>
      <c r="Y41" s="14"/>
    </row>
    <row r="42" spans="1:25" s="74" customFormat="1" ht="12.95" customHeight="1">
      <c r="A42" s="24"/>
      <c r="B42" s="214"/>
      <c r="Y42" s="14"/>
    </row>
    <row r="43" spans="1:25" s="74" customFormat="1" ht="12.95" customHeight="1">
      <c r="A43" s="24"/>
      <c r="B43" s="214"/>
      <c r="Y43" s="14"/>
    </row>
    <row r="44" spans="1:25" s="74" customFormat="1" ht="12.95" customHeight="1">
      <c r="A44" s="24"/>
      <c r="B44" s="214"/>
      <c r="Y44" s="14"/>
    </row>
    <row r="45" spans="1:25" s="74" customFormat="1" ht="12.95" customHeight="1">
      <c r="A45" s="24"/>
      <c r="B45" s="214"/>
      <c r="Y45" s="14"/>
    </row>
    <row r="46" spans="1:25" s="74" customFormat="1" ht="12.95" customHeight="1">
      <c r="A46" s="24"/>
      <c r="B46" s="214"/>
      <c r="Y46" s="14"/>
    </row>
    <row r="47" spans="1:25" s="74" customFormat="1" ht="12.95" customHeight="1">
      <c r="A47" s="24"/>
      <c r="B47" s="214"/>
      <c r="Y47" s="14"/>
    </row>
    <row r="48" spans="1:25" s="74" customFormat="1" ht="12.95" customHeight="1">
      <c r="A48" s="24"/>
      <c r="B48" s="214"/>
      <c r="Y48" s="14"/>
    </row>
    <row r="49" spans="1:25" s="74" customFormat="1" ht="12.95" customHeight="1">
      <c r="A49" s="24"/>
      <c r="B49" s="214"/>
      <c r="Y49" s="14"/>
    </row>
    <row r="50" spans="1:25" s="74" customFormat="1" ht="12.95" customHeight="1">
      <c r="A50" s="24"/>
      <c r="B50" s="214"/>
      <c r="Y50" s="14"/>
    </row>
    <row r="51" spans="1:25" s="74" customFormat="1" ht="12.95" customHeight="1">
      <c r="A51" s="24"/>
      <c r="B51" s="214"/>
      <c r="Y51" s="14"/>
    </row>
    <row r="52" spans="1:25" s="74" customFormat="1" ht="12.95" customHeight="1">
      <c r="A52" s="24"/>
      <c r="B52" s="214"/>
      <c r="Y52" s="14"/>
    </row>
    <row r="53" spans="1:25" s="74" customFormat="1" ht="12.95" customHeight="1">
      <c r="A53" s="24"/>
      <c r="B53" s="214"/>
      <c r="Y53" s="14"/>
    </row>
    <row r="54" spans="1:25" s="74" customFormat="1" ht="12.95" customHeight="1">
      <c r="A54" s="24"/>
      <c r="B54" s="214"/>
      <c r="Y54" s="14"/>
    </row>
  </sheetData>
  <mergeCells count="27">
    <mergeCell ref="T14:V14"/>
    <mergeCell ref="H18:K18"/>
    <mergeCell ref="H19:K19"/>
    <mergeCell ref="H20:K20"/>
    <mergeCell ref="A1:B1"/>
    <mergeCell ref="C1:X1"/>
    <mergeCell ref="H11:K11"/>
    <mergeCell ref="H12:K12"/>
    <mergeCell ref="C2:X3"/>
    <mergeCell ref="H13:K13"/>
    <mergeCell ref="D10:F10"/>
    <mergeCell ref="D17:F17"/>
    <mergeCell ref="T21:V21"/>
    <mergeCell ref="P21:R21"/>
    <mergeCell ref="L21:N21"/>
    <mergeCell ref="H21:J21"/>
    <mergeCell ref="H14:J14"/>
    <mergeCell ref="L14:N14"/>
    <mergeCell ref="P14:R14"/>
    <mergeCell ref="H15:J15"/>
    <mergeCell ref="L15:N15"/>
    <mergeCell ref="P15:R15"/>
    <mergeCell ref="T15:V15"/>
    <mergeCell ref="H22:J22"/>
    <mergeCell ref="L22:N22"/>
    <mergeCell ref="P22:R22"/>
    <mergeCell ref="T22:V22"/>
  </mergeCells>
  <phoneticPr fontId="3" type="noConversion"/>
  <printOptions horizontalCentered="1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Y235"/>
  <sheetViews>
    <sheetView view="pageBreakPreview" topLeftCell="A69" zoomScaleNormal="100" zoomScaleSheetLayoutView="100" workbookViewId="0">
      <selection activeCell="N8" sqref="N8:P8"/>
    </sheetView>
  </sheetViews>
  <sheetFormatPr defaultColWidth="7.109375" defaultRowHeight="13.5"/>
  <cols>
    <col min="1" max="1" width="3.44140625" style="386" bestFit="1" customWidth="1"/>
    <col min="2" max="2" width="15.33203125" style="388" bestFit="1" customWidth="1"/>
    <col min="3" max="24" width="2.109375" style="7" customWidth="1"/>
    <col min="25" max="25" width="8.5546875" style="7" customWidth="1"/>
    <col min="26" max="37" width="2.33203125" style="7" customWidth="1"/>
    <col min="38" max="38" width="5.109375" style="14" bestFit="1" customWidth="1"/>
    <col min="39" max="40" width="4.44140625" style="14" bestFit="1" customWidth="1"/>
    <col min="41" max="41" width="6.6640625" style="14" bestFit="1" customWidth="1"/>
    <col min="42" max="42" width="6" style="14" bestFit="1" customWidth="1"/>
    <col min="43" max="43" width="5.33203125" style="14" bestFit="1" customWidth="1"/>
    <col min="44" max="44" width="4.88671875" style="14" bestFit="1" customWidth="1"/>
    <col min="45" max="45" width="5.33203125" style="14" bestFit="1" customWidth="1"/>
    <col min="46" max="46" width="6" style="14" bestFit="1" customWidth="1"/>
    <col min="47" max="47" width="4.88671875" style="14" bestFit="1" customWidth="1"/>
    <col min="48" max="48" width="6.109375" style="14" bestFit="1" customWidth="1"/>
    <col min="49" max="49" width="15.77734375" style="7" customWidth="1"/>
    <col min="50" max="16384" width="7.109375" style="7"/>
  </cols>
  <sheetData>
    <row r="1" spans="1:51" ht="18.75" customHeight="1" thickBot="1">
      <c r="A1" s="907" t="s">
        <v>479</v>
      </c>
      <c r="B1" s="908"/>
      <c r="C1" s="907" t="s">
        <v>480</v>
      </c>
      <c r="D1" s="909"/>
      <c r="E1" s="909"/>
      <c r="F1" s="909"/>
      <c r="G1" s="909"/>
      <c r="H1" s="909"/>
      <c r="I1" s="909"/>
      <c r="J1" s="909"/>
      <c r="K1" s="909"/>
      <c r="L1" s="909"/>
      <c r="M1" s="909"/>
      <c r="N1" s="909"/>
      <c r="O1" s="909"/>
      <c r="P1" s="909"/>
      <c r="Q1" s="909"/>
      <c r="R1" s="909"/>
      <c r="S1" s="909"/>
      <c r="T1" s="909"/>
      <c r="U1" s="909"/>
      <c r="V1" s="909"/>
      <c r="W1" s="909"/>
      <c r="X1" s="908"/>
      <c r="Y1" s="806" t="s">
        <v>481</v>
      </c>
      <c r="AW1" s="313"/>
      <c r="AX1" s="313"/>
      <c r="AY1" s="313"/>
    </row>
    <row r="2" spans="1:51" ht="20.25" thickTop="1">
      <c r="A2" s="4"/>
      <c r="B2" s="5"/>
      <c r="C2" s="910" t="s">
        <v>303</v>
      </c>
      <c r="D2" s="932"/>
      <c r="E2" s="932"/>
      <c r="F2" s="932"/>
      <c r="G2" s="932"/>
      <c r="H2" s="932"/>
      <c r="I2" s="932"/>
      <c r="J2" s="932"/>
      <c r="K2" s="932"/>
      <c r="L2" s="932"/>
      <c r="M2" s="932"/>
      <c r="N2" s="932"/>
      <c r="O2" s="932"/>
      <c r="P2" s="932"/>
      <c r="Q2" s="932"/>
      <c r="R2" s="932"/>
      <c r="S2" s="932"/>
      <c r="T2" s="932"/>
      <c r="U2" s="932"/>
      <c r="V2" s="932"/>
      <c r="W2" s="932"/>
      <c r="X2" s="933"/>
      <c r="Y2" s="6"/>
      <c r="AW2" s="314"/>
      <c r="AX2" s="314"/>
      <c r="AY2" s="314"/>
    </row>
    <row r="3" spans="1:51" s="32" customFormat="1" ht="14.1" customHeight="1">
      <c r="A3" s="43"/>
      <c r="B3" s="40"/>
      <c r="C3" s="534"/>
      <c r="D3" s="534"/>
      <c r="E3" s="534"/>
      <c r="F3" s="534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534"/>
      <c r="S3" s="534"/>
      <c r="T3" s="534"/>
      <c r="U3" s="534"/>
      <c r="V3" s="534"/>
      <c r="W3" s="12"/>
      <c r="X3" s="12"/>
      <c r="Y3" s="6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737" t="s">
        <v>139</v>
      </c>
      <c r="AX3" s="738">
        <v>10</v>
      </c>
      <c r="AY3" s="739" t="s">
        <v>32</v>
      </c>
    </row>
    <row r="4" spans="1:51" s="32" customFormat="1" ht="14.1" customHeight="1">
      <c r="A4" s="43"/>
      <c r="B4" s="40"/>
      <c r="C4" s="534"/>
      <c r="D4" s="13" t="s">
        <v>31</v>
      </c>
      <c r="E4" s="534"/>
      <c r="F4" s="534"/>
      <c r="G4" s="14"/>
      <c r="H4" s="11"/>
      <c r="I4" s="11"/>
      <c r="J4" s="11"/>
      <c r="K4" s="11"/>
      <c r="L4" s="11"/>
      <c r="M4" s="11"/>
      <c r="N4" s="11"/>
      <c r="O4" s="11"/>
      <c r="P4" s="11"/>
      <c r="Q4" s="11"/>
      <c r="R4" s="534"/>
      <c r="S4" s="534"/>
      <c r="T4" s="534"/>
      <c r="U4" s="534"/>
      <c r="V4" s="534"/>
      <c r="W4" s="12"/>
      <c r="X4" s="12"/>
      <c r="Y4" s="6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740"/>
      <c r="AX4" s="88"/>
      <c r="AY4" s="88"/>
    </row>
    <row r="5" spans="1:51" s="32" customFormat="1" ht="14.1" customHeight="1">
      <c r="A5" s="43"/>
      <c r="B5" s="40"/>
      <c r="C5" s="534"/>
      <c r="D5" s="534"/>
      <c r="E5" s="530" t="s">
        <v>6</v>
      </c>
      <c r="F5" s="13" t="s">
        <v>124</v>
      </c>
      <c r="G5" s="14"/>
      <c r="H5" s="11"/>
      <c r="I5" s="14"/>
      <c r="J5" s="14"/>
      <c r="K5" s="11"/>
      <c r="L5" s="11"/>
      <c r="M5" s="530" t="s">
        <v>29</v>
      </c>
      <c r="N5" s="13" t="s">
        <v>11</v>
      </c>
      <c r="O5" s="11"/>
      <c r="P5" s="11"/>
      <c r="Q5" s="11"/>
      <c r="R5" s="534"/>
      <c r="S5" s="534"/>
      <c r="T5" s="534"/>
      <c r="U5" s="534"/>
      <c r="V5" s="534"/>
      <c r="W5" s="12"/>
      <c r="X5" s="12"/>
      <c r="Y5" s="6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917" t="s">
        <v>283</v>
      </c>
      <c r="AM5" s="918"/>
      <c r="AN5" s="918"/>
      <c r="AO5" s="918"/>
      <c r="AP5" s="918"/>
      <c r="AQ5" s="918"/>
      <c r="AR5" s="918"/>
      <c r="AS5" s="918"/>
      <c r="AT5" s="918"/>
      <c r="AU5" s="918"/>
      <c r="AV5" s="919"/>
      <c r="AW5" s="316"/>
      <c r="AX5" s="316"/>
      <c r="AY5" s="316"/>
    </row>
    <row r="6" spans="1:51" s="32" customFormat="1" ht="14.1" customHeight="1">
      <c r="A6" s="43"/>
      <c r="B6" s="40"/>
      <c r="C6" s="534"/>
      <c r="D6" s="534"/>
      <c r="E6" s="530"/>
      <c r="F6" s="13"/>
      <c r="G6" s="14"/>
      <c r="H6" s="11"/>
      <c r="I6" s="14"/>
      <c r="J6" s="14"/>
      <c r="K6" s="11"/>
      <c r="L6" s="11"/>
      <c r="M6" s="530"/>
      <c r="N6" s="13"/>
      <c r="O6" s="11"/>
      <c r="P6" s="11"/>
      <c r="Q6" s="11"/>
      <c r="R6" s="534"/>
      <c r="S6" s="534"/>
      <c r="T6" s="534"/>
      <c r="U6" s="534"/>
      <c r="V6" s="534"/>
      <c r="W6" s="12"/>
      <c r="X6" s="12"/>
      <c r="Y6" s="6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742" t="s">
        <v>284</v>
      </c>
      <c r="AM6" s="743" t="s">
        <v>285</v>
      </c>
      <c r="AN6" s="744" t="s">
        <v>286</v>
      </c>
      <c r="AO6" s="920" t="s">
        <v>287</v>
      </c>
      <c r="AP6" s="922"/>
      <c r="AQ6" s="922"/>
      <c r="AR6" s="922"/>
      <c r="AS6" s="922"/>
      <c r="AT6" s="922"/>
      <c r="AU6" s="743" t="s">
        <v>288</v>
      </c>
      <c r="AV6" s="745" t="s">
        <v>289</v>
      </c>
      <c r="AW6" s="88"/>
      <c r="AX6" s="88"/>
      <c r="AY6" s="88"/>
    </row>
    <row r="7" spans="1:51" s="32" customFormat="1" ht="14.1" customHeight="1">
      <c r="A7" s="346"/>
      <c r="B7" s="347"/>
      <c r="C7" s="20"/>
      <c r="D7" s="20"/>
      <c r="E7" s="20"/>
      <c r="F7" s="20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0"/>
      <c r="S7" s="20"/>
      <c r="T7" s="20"/>
      <c r="U7" s="20"/>
      <c r="V7" s="20"/>
      <c r="W7" s="22"/>
      <c r="X7" s="22"/>
      <c r="Y7" s="23"/>
      <c r="Z7" s="218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736" t="s">
        <v>290</v>
      </c>
      <c r="AM7" s="746" t="s">
        <v>291</v>
      </c>
      <c r="AN7" s="746" t="s">
        <v>291</v>
      </c>
      <c r="AO7" s="921"/>
      <c r="AP7" s="747" t="s">
        <v>292</v>
      </c>
      <c r="AQ7" s="747" t="s">
        <v>293</v>
      </c>
      <c r="AR7" s="747" t="s">
        <v>294</v>
      </c>
      <c r="AS7" s="747" t="s">
        <v>295</v>
      </c>
      <c r="AT7" s="747" t="s">
        <v>296</v>
      </c>
      <c r="AU7" s="746" t="s">
        <v>297</v>
      </c>
      <c r="AV7" s="748" t="s">
        <v>291</v>
      </c>
      <c r="AW7" s="88"/>
      <c r="AX7" s="88"/>
      <c r="AY7" s="88"/>
    </row>
    <row r="8" spans="1:51" s="32" customFormat="1" ht="14.1" customHeight="1">
      <c r="A8" s="43"/>
      <c r="B8" s="210"/>
      <c r="C8" s="727"/>
      <c r="D8" s="727"/>
      <c r="E8" s="727"/>
      <c r="F8" s="727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727"/>
      <c r="S8" s="727"/>
      <c r="T8" s="727"/>
      <c r="U8" s="727"/>
      <c r="V8" s="727"/>
      <c r="W8" s="12"/>
      <c r="X8" s="56"/>
      <c r="Y8" s="757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749"/>
      <c r="AM8" s="18"/>
      <c r="AN8" s="18"/>
      <c r="AO8" s="18"/>
      <c r="AP8" s="17"/>
      <c r="AQ8" s="17"/>
      <c r="AR8" s="17"/>
      <c r="AS8" s="17"/>
      <c r="AT8" s="17"/>
      <c r="AU8" s="18"/>
      <c r="AV8" s="360"/>
      <c r="AW8" s="88"/>
      <c r="AX8" s="88"/>
      <c r="AY8" s="88"/>
    </row>
    <row r="9" spans="1:51" s="32" customFormat="1" ht="14.1" customHeight="1">
      <c r="A9" s="43"/>
      <c r="B9" s="14"/>
      <c r="C9" s="727"/>
      <c r="D9" s="727"/>
      <c r="E9" s="727"/>
      <c r="F9" s="727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727"/>
      <c r="S9" s="727"/>
      <c r="T9" s="727"/>
      <c r="U9" s="727"/>
      <c r="V9" s="727"/>
      <c r="W9" s="12"/>
      <c r="X9" s="12"/>
      <c r="Y9" s="757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732" t="s">
        <v>298</v>
      </c>
      <c r="AM9" s="733">
        <v>0</v>
      </c>
      <c r="AN9" s="733">
        <f>AM9</f>
        <v>0</v>
      </c>
      <c r="AO9" s="733">
        <v>0.5</v>
      </c>
      <c r="AP9" s="734">
        <v>4.8</v>
      </c>
      <c r="AQ9" s="733">
        <v>0</v>
      </c>
      <c r="AR9" s="733">
        <v>0</v>
      </c>
      <c r="AS9" s="733"/>
      <c r="AT9" s="735">
        <f t="shared" ref="AT9:AT25" si="0">SUM(AP9:AS9)</f>
        <v>4.8</v>
      </c>
      <c r="AU9" s="750">
        <f t="shared" ref="AU9:AU25" si="1">IF((AT9+AO9)&gt;$AX$3, ROUNDDOWN((AT9+AO9)/$AX$3,0), 0)</f>
        <v>0</v>
      </c>
      <c r="AV9" s="751">
        <f>IF(SUM(AQ9:AS9)&lt;1,AT9,IF(AQ9&lt;1,SUM(AP9:AQ9),SUM(AP9:AP9)+1))</f>
        <v>4.8</v>
      </c>
      <c r="AW9" s="88"/>
      <c r="AX9" s="88"/>
      <c r="AY9" s="88"/>
    </row>
    <row r="10" spans="1:51" s="323" customFormat="1" ht="14.1" customHeight="1">
      <c r="A10" s="43"/>
      <c r="B10" s="14"/>
      <c r="C10" s="727"/>
      <c r="D10" s="727"/>
      <c r="E10" s="727"/>
      <c r="F10" s="727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727"/>
      <c r="S10" s="727"/>
      <c r="T10" s="727"/>
      <c r="U10" s="727"/>
      <c r="V10" s="727"/>
      <c r="W10" s="12"/>
      <c r="X10" s="12"/>
      <c r="Y10" s="757"/>
      <c r="Z10" s="94"/>
      <c r="AA10" s="94"/>
      <c r="AK10" s="94"/>
      <c r="AL10" s="731" t="s">
        <v>214</v>
      </c>
      <c r="AM10" s="728">
        <v>0</v>
      </c>
      <c r="AN10" s="728">
        <f t="shared" ref="AN10:AN25" si="2">AM10+AN9</f>
        <v>0</v>
      </c>
      <c r="AO10" s="728">
        <v>0.5</v>
      </c>
      <c r="AP10" s="734">
        <v>4.8</v>
      </c>
      <c r="AQ10" s="733">
        <v>0</v>
      </c>
      <c r="AR10" s="733">
        <v>0</v>
      </c>
      <c r="AS10" s="728"/>
      <c r="AT10" s="730">
        <f t="shared" si="0"/>
        <v>4.8</v>
      </c>
      <c r="AU10" s="752">
        <f t="shared" si="1"/>
        <v>0</v>
      </c>
      <c r="AV10" s="753">
        <f t="shared" ref="AV10:AV25" si="3">IF(SUM(AQ10:AS10)&lt;1,AT10,IF(AQ10&lt;1,SUM(AP10:AQ10),SUM(AP10:AP10)+1))</f>
        <v>4.8</v>
      </c>
      <c r="AW10" s="88"/>
      <c r="AX10" s="88"/>
      <c r="AY10" s="88"/>
    </row>
    <row r="11" spans="1:51" s="323" customFormat="1" ht="14.1" customHeight="1">
      <c r="A11" s="43"/>
      <c r="B11" s="14"/>
      <c r="C11" s="727"/>
      <c r="D11" s="727"/>
      <c r="E11" s="727"/>
      <c r="F11" s="727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727"/>
      <c r="S11" s="727"/>
      <c r="T11" s="727"/>
      <c r="U11" s="727"/>
      <c r="V11" s="727"/>
      <c r="W11" s="12"/>
      <c r="X11" s="12"/>
      <c r="Y11" s="757"/>
      <c r="Z11" s="94"/>
      <c r="AA11" s="94"/>
      <c r="AK11" s="94"/>
      <c r="AL11" s="731" t="s">
        <v>215</v>
      </c>
      <c r="AM11" s="728">
        <v>0</v>
      </c>
      <c r="AN11" s="728">
        <f t="shared" si="2"/>
        <v>0</v>
      </c>
      <c r="AO11" s="728">
        <v>0.5</v>
      </c>
      <c r="AP11" s="734">
        <v>4.8</v>
      </c>
      <c r="AQ11" s="733">
        <v>0</v>
      </c>
      <c r="AR11" s="733">
        <v>0</v>
      </c>
      <c r="AS11" s="728"/>
      <c r="AT11" s="730">
        <f t="shared" si="0"/>
        <v>4.8</v>
      </c>
      <c r="AU11" s="752">
        <f t="shared" si="1"/>
        <v>0</v>
      </c>
      <c r="AV11" s="753">
        <f t="shared" si="3"/>
        <v>4.8</v>
      </c>
      <c r="AW11" s="88"/>
      <c r="AX11" s="88"/>
      <c r="AY11" s="88"/>
    </row>
    <row r="12" spans="1:51" s="323" customFormat="1" ht="14.1" customHeight="1">
      <c r="A12" s="43"/>
      <c r="B12" s="14"/>
      <c r="C12" s="727"/>
      <c r="D12" s="727"/>
      <c r="E12" s="727"/>
      <c r="F12" s="727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727"/>
      <c r="S12" s="727"/>
      <c r="T12" s="727"/>
      <c r="U12" s="727"/>
      <c r="V12" s="727"/>
      <c r="W12" s="12"/>
      <c r="X12" s="12"/>
      <c r="Y12" s="757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731" t="s">
        <v>216</v>
      </c>
      <c r="AM12" s="728">
        <v>0</v>
      </c>
      <c r="AN12" s="728">
        <f t="shared" si="2"/>
        <v>0</v>
      </c>
      <c r="AO12" s="728">
        <v>0.5</v>
      </c>
      <c r="AP12" s="734">
        <v>4.8</v>
      </c>
      <c r="AQ12" s="733">
        <v>0</v>
      </c>
      <c r="AR12" s="733">
        <v>0</v>
      </c>
      <c r="AS12" s="728"/>
      <c r="AT12" s="730">
        <f t="shared" si="0"/>
        <v>4.8</v>
      </c>
      <c r="AU12" s="752">
        <f t="shared" si="1"/>
        <v>0</v>
      </c>
      <c r="AV12" s="753">
        <f t="shared" si="3"/>
        <v>4.8</v>
      </c>
      <c r="AW12" s="88"/>
      <c r="AX12" s="88"/>
      <c r="AY12" s="88"/>
    </row>
    <row r="13" spans="1:51" s="323" customFormat="1" ht="14.1" customHeight="1">
      <c r="A13" s="43"/>
      <c r="B13" s="14"/>
      <c r="C13" s="727"/>
      <c r="D13" s="727"/>
      <c r="E13" s="727"/>
      <c r="F13" s="727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727"/>
      <c r="S13" s="727"/>
      <c r="T13" s="727"/>
      <c r="U13" s="727"/>
      <c r="V13" s="727"/>
      <c r="W13" s="12"/>
      <c r="X13" s="12"/>
      <c r="Y13" s="757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731" t="s">
        <v>217</v>
      </c>
      <c r="AM13" s="728">
        <v>0</v>
      </c>
      <c r="AN13" s="728">
        <f t="shared" si="2"/>
        <v>0</v>
      </c>
      <c r="AO13" s="728">
        <v>0.5</v>
      </c>
      <c r="AP13" s="734">
        <v>4.8</v>
      </c>
      <c r="AQ13" s="733">
        <v>0</v>
      </c>
      <c r="AR13" s="733">
        <v>0</v>
      </c>
      <c r="AS13" s="728"/>
      <c r="AT13" s="730">
        <f t="shared" si="0"/>
        <v>4.8</v>
      </c>
      <c r="AU13" s="752">
        <f t="shared" si="1"/>
        <v>0</v>
      </c>
      <c r="AV13" s="753">
        <f t="shared" si="3"/>
        <v>4.8</v>
      </c>
      <c r="AW13" s="88"/>
      <c r="AX13" s="88"/>
      <c r="AY13" s="88"/>
    </row>
    <row r="14" spans="1:51" s="323" customFormat="1" ht="14.1" customHeight="1">
      <c r="A14" s="43"/>
      <c r="B14" s="14"/>
      <c r="C14" s="727"/>
      <c r="D14" s="727"/>
      <c r="E14" s="727"/>
      <c r="F14" s="727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727"/>
      <c r="S14" s="727"/>
      <c r="T14" s="727"/>
      <c r="U14" s="727"/>
      <c r="V14" s="727"/>
      <c r="W14" s="12"/>
      <c r="X14" s="12"/>
      <c r="Y14" s="757"/>
      <c r="Z14" s="94"/>
      <c r="AA14" s="94"/>
      <c r="AB14" s="94"/>
      <c r="AC14" s="94"/>
      <c r="AD14" s="94"/>
      <c r="AE14" s="94"/>
      <c r="AF14" s="94"/>
      <c r="AL14" s="731" t="s">
        <v>218</v>
      </c>
      <c r="AM14" s="728">
        <v>0</v>
      </c>
      <c r="AN14" s="728">
        <f t="shared" si="2"/>
        <v>0</v>
      </c>
      <c r="AO14" s="728">
        <v>0.5</v>
      </c>
      <c r="AP14" s="734">
        <v>4.8</v>
      </c>
      <c r="AQ14" s="733">
        <v>0</v>
      </c>
      <c r="AR14" s="733">
        <v>0</v>
      </c>
      <c r="AS14" s="728"/>
      <c r="AT14" s="730">
        <f t="shared" si="0"/>
        <v>4.8</v>
      </c>
      <c r="AU14" s="752">
        <f t="shared" si="1"/>
        <v>0</v>
      </c>
      <c r="AV14" s="753">
        <f t="shared" si="3"/>
        <v>4.8</v>
      </c>
      <c r="AW14" s="88"/>
      <c r="AX14" s="88"/>
      <c r="AY14" s="88"/>
    </row>
    <row r="15" spans="1:51" s="323" customFormat="1" ht="14.1" customHeight="1">
      <c r="A15" s="43"/>
      <c r="B15" s="14"/>
      <c r="C15" s="727"/>
      <c r="D15" s="727"/>
      <c r="E15" s="727"/>
      <c r="F15" s="727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727"/>
      <c r="S15" s="727"/>
      <c r="T15" s="727"/>
      <c r="U15" s="727"/>
      <c r="V15" s="727"/>
      <c r="W15" s="12"/>
      <c r="X15" s="12"/>
      <c r="Y15" s="757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731" t="s">
        <v>219</v>
      </c>
      <c r="AM15" s="728">
        <v>0</v>
      </c>
      <c r="AN15" s="728">
        <f t="shared" si="2"/>
        <v>0</v>
      </c>
      <c r="AO15" s="728">
        <v>0.5</v>
      </c>
      <c r="AP15" s="734">
        <v>4.8</v>
      </c>
      <c r="AQ15" s="733">
        <v>0</v>
      </c>
      <c r="AR15" s="733">
        <v>0</v>
      </c>
      <c r="AS15" s="728"/>
      <c r="AT15" s="730">
        <f t="shared" si="0"/>
        <v>4.8</v>
      </c>
      <c r="AU15" s="752">
        <f t="shared" si="1"/>
        <v>0</v>
      </c>
      <c r="AV15" s="753">
        <f t="shared" si="3"/>
        <v>4.8</v>
      </c>
      <c r="AW15" s="88"/>
      <c r="AX15" s="88"/>
      <c r="AY15" s="88"/>
    </row>
    <row r="16" spans="1:51" s="323" customFormat="1" ht="14.1" customHeight="1">
      <c r="A16" s="43"/>
      <c r="B16" s="14"/>
      <c r="C16" s="727"/>
      <c r="D16" s="727"/>
      <c r="E16" s="727"/>
      <c r="F16" s="727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727"/>
      <c r="S16" s="727"/>
      <c r="T16" s="727"/>
      <c r="U16" s="727"/>
      <c r="V16" s="727"/>
      <c r="W16" s="12"/>
      <c r="X16" s="12"/>
      <c r="Y16" s="757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731" t="s">
        <v>220</v>
      </c>
      <c r="AM16" s="728">
        <v>0</v>
      </c>
      <c r="AN16" s="728">
        <f t="shared" si="2"/>
        <v>0</v>
      </c>
      <c r="AO16" s="728">
        <v>0.5</v>
      </c>
      <c r="AP16" s="734">
        <v>4.8</v>
      </c>
      <c r="AQ16" s="733">
        <v>0</v>
      </c>
      <c r="AR16" s="733">
        <v>0</v>
      </c>
      <c r="AS16" s="728"/>
      <c r="AT16" s="730">
        <f t="shared" si="0"/>
        <v>4.8</v>
      </c>
      <c r="AU16" s="752">
        <f t="shared" si="1"/>
        <v>0</v>
      </c>
      <c r="AV16" s="753">
        <f t="shared" si="3"/>
        <v>4.8</v>
      </c>
      <c r="AW16" s="88"/>
      <c r="AX16" s="88"/>
      <c r="AY16" s="88"/>
    </row>
    <row r="17" spans="1:51" s="323" customFormat="1" ht="14.1" customHeight="1">
      <c r="A17" s="43"/>
      <c r="B17" s="14"/>
      <c r="C17" s="727"/>
      <c r="D17" s="727"/>
      <c r="E17" s="727"/>
      <c r="F17" s="727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727"/>
      <c r="S17" s="727"/>
      <c r="T17" s="727"/>
      <c r="U17" s="727"/>
      <c r="V17" s="727"/>
      <c r="W17" s="12"/>
      <c r="X17" s="12"/>
      <c r="Y17" s="757"/>
      <c r="Z17" s="816"/>
      <c r="AL17" s="731" t="s">
        <v>221</v>
      </c>
      <c r="AM17" s="728">
        <v>0</v>
      </c>
      <c r="AN17" s="728">
        <f t="shared" si="2"/>
        <v>0</v>
      </c>
      <c r="AO17" s="728">
        <v>0.5</v>
      </c>
      <c r="AP17" s="734">
        <v>4.8</v>
      </c>
      <c r="AQ17" s="733">
        <v>0</v>
      </c>
      <c r="AR17" s="733">
        <v>0</v>
      </c>
      <c r="AS17" s="728"/>
      <c r="AT17" s="730">
        <f t="shared" si="0"/>
        <v>4.8</v>
      </c>
      <c r="AU17" s="752">
        <f t="shared" si="1"/>
        <v>0</v>
      </c>
      <c r="AV17" s="753">
        <f t="shared" si="3"/>
        <v>4.8</v>
      </c>
      <c r="AW17" s="88"/>
      <c r="AX17" s="88"/>
      <c r="AY17" s="88"/>
    </row>
    <row r="18" spans="1:51" s="32" customFormat="1" ht="14.1" customHeight="1">
      <c r="A18" s="43"/>
      <c r="B18" s="14"/>
      <c r="C18" s="727"/>
      <c r="D18" s="727"/>
      <c r="E18" s="727"/>
      <c r="F18" s="727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727"/>
      <c r="S18" s="727"/>
      <c r="T18" s="727"/>
      <c r="U18" s="741"/>
      <c r="V18" s="727"/>
      <c r="W18" s="12"/>
      <c r="X18" s="12"/>
      <c r="Y18" s="757"/>
      <c r="AL18" s="731" t="s">
        <v>222</v>
      </c>
      <c r="AM18" s="728">
        <v>0</v>
      </c>
      <c r="AN18" s="728">
        <f t="shared" si="2"/>
        <v>0</v>
      </c>
      <c r="AO18" s="728">
        <v>0.5</v>
      </c>
      <c r="AP18" s="734">
        <v>4.8</v>
      </c>
      <c r="AQ18" s="733">
        <v>0</v>
      </c>
      <c r="AR18" s="733">
        <v>0</v>
      </c>
      <c r="AS18" s="728"/>
      <c r="AT18" s="730">
        <f t="shared" si="0"/>
        <v>4.8</v>
      </c>
      <c r="AU18" s="752">
        <f t="shared" si="1"/>
        <v>0</v>
      </c>
      <c r="AV18" s="753">
        <f t="shared" si="3"/>
        <v>4.8</v>
      </c>
      <c r="AW18" s="88"/>
      <c r="AX18" s="88"/>
      <c r="AY18" s="88"/>
    </row>
    <row r="19" spans="1:51" s="32" customFormat="1" ht="14.1" customHeight="1">
      <c r="A19" s="43"/>
      <c r="B19" s="14"/>
      <c r="C19" s="727"/>
      <c r="D19" s="727"/>
      <c r="E19" s="727"/>
      <c r="F19" s="727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727"/>
      <c r="S19" s="727"/>
      <c r="T19" s="727"/>
      <c r="U19" s="727"/>
      <c r="V19" s="727"/>
      <c r="W19" s="12"/>
      <c r="X19" s="12"/>
      <c r="Y19" s="757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731" t="s">
        <v>223</v>
      </c>
      <c r="AM19" s="728">
        <v>0</v>
      </c>
      <c r="AN19" s="728">
        <f t="shared" si="2"/>
        <v>0</v>
      </c>
      <c r="AO19" s="728">
        <v>0.5</v>
      </c>
      <c r="AP19" s="734">
        <v>4.8</v>
      </c>
      <c r="AQ19" s="733">
        <v>0</v>
      </c>
      <c r="AR19" s="733">
        <v>0</v>
      </c>
      <c r="AS19" s="728"/>
      <c r="AT19" s="730">
        <f t="shared" si="0"/>
        <v>4.8</v>
      </c>
      <c r="AU19" s="752">
        <f t="shared" si="1"/>
        <v>0</v>
      </c>
      <c r="AV19" s="753">
        <f t="shared" si="3"/>
        <v>4.8</v>
      </c>
      <c r="AW19" s="88"/>
      <c r="AX19" s="88"/>
      <c r="AY19" s="88"/>
    </row>
    <row r="20" spans="1:51" s="32" customFormat="1" ht="14.1" customHeight="1">
      <c r="A20" s="43"/>
      <c r="B20" s="14"/>
      <c r="C20" s="727"/>
      <c r="D20" s="727"/>
      <c r="E20" s="727"/>
      <c r="F20" s="727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727"/>
      <c r="S20" s="727"/>
      <c r="T20" s="727"/>
      <c r="U20" s="727"/>
      <c r="V20" s="727"/>
      <c r="W20" s="12"/>
      <c r="X20" s="12"/>
      <c r="Y20" s="757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731" t="s">
        <v>224</v>
      </c>
      <c r="AM20" s="728">
        <v>0</v>
      </c>
      <c r="AN20" s="728">
        <f t="shared" si="2"/>
        <v>0</v>
      </c>
      <c r="AO20" s="728">
        <v>0.5</v>
      </c>
      <c r="AP20" s="734">
        <v>4.8</v>
      </c>
      <c r="AQ20" s="733">
        <v>0</v>
      </c>
      <c r="AR20" s="733">
        <v>0</v>
      </c>
      <c r="AS20" s="728"/>
      <c r="AT20" s="730">
        <f t="shared" si="0"/>
        <v>4.8</v>
      </c>
      <c r="AU20" s="752">
        <f t="shared" si="1"/>
        <v>0</v>
      </c>
      <c r="AV20" s="753">
        <f t="shared" si="3"/>
        <v>4.8</v>
      </c>
      <c r="AW20" s="88"/>
      <c r="AX20" s="88"/>
      <c r="AY20" s="88"/>
    </row>
    <row r="21" spans="1:51" s="32" customFormat="1" ht="14.1" customHeight="1">
      <c r="A21" s="43"/>
      <c r="B21" s="14"/>
      <c r="C21" s="727"/>
      <c r="D21" s="727"/>
      <c r="E21" s="727"/>
      <c r="F21" s="727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727"/>
      <c r="S21" s="727"/>
      <c r="T21" s="727"/>
      <c r="U21" s="727"/>
      <c r="V21" s="727"/>
      <c r="W21" s="12"/>
      <c r="X21" s="12"/>
      <c r="Y21" s="757"/>
      <c r="AL21" s="731" t="s">
        <v>225</v>
      </c>
      <c r="AM21" s="728">
        <v>0</v>
      </c>
      <c r="AN21" s="728">
        <f t="shared" si="2"/>
        <v>0</v>
      </c>
      <c r="AO21" s="728">
        <v>0.5</v>
      </c>
      <c r="AP21" s="734">
        <v>4.8</v>
      </c>
      <c r="AQ21" s="733">
        <v>0</v>
      </c>
      <c r="AR21" s="733">
        <v>0</v>
      </c>
      <c r="AS21" s="728"/>
      <c r="AT21" s="730">
        <f t="shared" si="0"/>
        <v>4.8</v>
      </c>
      <c r="AU21" s="752">
        <f t="shared" si="1"/>
        <v>0</v>
      </c>
      <c r="AV21" s="753">
        <f t="shared" si="3"/>
        <v>4.8</v>
      </c>
      <c r="AW21" s="88"/>
      <c r="AX21" s="88"/>
      <c r="AY21" s="88"/>
    </row>
    <row r="22" spans="1:51" s="32" customFormat="1" ht="14.1" customHeight="1">
      <c r="A22" s="43"/>
      <c r="B22" s="14"/>
      <c r="C22" s="727"/>
      <c r="D22" s="727"/>
      <c r="E22" s="727"/>
      <c r="F22" s="727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727"/>
      <c r="S22" s="727"/>
      <c r="T22" s="727"/>
      <c r="U22" s="727"/>
      <c r="V22" s="727"/>
      <c r="W22" s="12"/>
      <c r="X22" s="12"/>
      <c r="Y22" s="757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731" t="s">
        <v>226</v>
      </c>
      <c r="AM22" s="728">
        <v>0</v>
      </c>
      <c r="AN22" s="728">
        <f t="shared" si="2"/>
        <v>0</v>
      </c>
      <c r="AO22" s="728">
        <v>0.5</v>
      </c>
      <c r="AP22" s="734">
        <v>4.8</v>
      </c>
      <c r="AQ22" s="733">
        <v>0</v>
      </c>
      <c r="AR22" s="733">
        <v>0</v>
      </c>
      <c r="AS22" s="728"/>
      <c r="AT22" s="730">
        <f t="shared" si="0"/>
        <v>4.8</v>
      </c>
      <c r="AU22" s="752">
        <f t="shared" si="1"/>
        <v>0</v>
      </c>
      <c r="AV22" s="753">
        <f t="shared" si="3"/>
        <v>4.8</v>
      </c>
      <c r="AW22" s="88"/>
      <c r="AX22" s="88"/>
      <c r="AY22" s="88"/>
    </row>
    <row r="23" spans="1:51" s="32" customFormat="1" ht="14.1" customHeight="1">
      <c r="A23" s="43"/>
      <c r="B23" s="14"/>
      <c r="C23" s="727"/>
      <c r="D23" s="727"/>
      <c r="E23" s="727"/>
      <c r="F23" s="727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727"/>
      <c r="S23" s="727"/>
      <c r="T23" s="727"/>
      <c r="U23" s="727"/>
      <c r="V23" s="727"/>
      <c r="W23" s="12"/>
      <c r="X23" s="12"/>
      <c r="Y23" s="757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731" t="s">
        <v>227</v>
      </c>
      <c r="AM23" s="728">
        <v>0</v>
      </c>
      <c r="AN23" s="728">
        <f t="shared" si="2"/>
        <v>0</v>
      </c>
      <c r="AO23" s="728">
        <v>0.5</v>
      </c>
      <c r="AP23" s="734">
        <v>4.8</v>
      </c>
      <c r="AQ23" s="733">
        <v>0</v>
      </c>
      <c r="AR23" s="733">
        <v>0</v>
      </c>
      <c r="AS23" s="728"/>
      <c r="AT23" s="730">
        <f t="shared" si="0"/>
        <v>4.8</v>
      </c>
      <c r="AU23" s="752">
        <f t="shared" si="1"/>
        <v>0</v>
      </c>
      <c r="AV23" s="753">
        <f t="shared" si="3"/>
        <v>4.8</v>
      </c>
      <c r="AW23" s="88"/>
      <c r="AX23" s="88"/>
      <c r="AY23" s="88"/>
    </row>
    <row r="24" spans="1:51" s="32" customFormat="1" ht="14.1" customHeight="1">
      <c r="A24" s="43"/>
      <c r="B24" s="14"/>
      <c r="C24" s="727"/>
      <c r="D24" s="727"/>
      <c r="E24" s="727"/>
      <c r="F24" s="727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727"/>
      <c r="S24" s="727"/>
      <c r="T24" s="727"/>
      <c r="U24" s="727"/>
      <c r="V24" s="727"/>
      <c r="W24" s="12"/>
      <c r="X24" s="12"/>
      <c r="Y24" s="757"/>
      <c r="AL24" s="731" t="s">
        <v>228</v>
      </c>
      <c r="AM24" s="728">
        <v>0</v>
      </c>
      <c r="AN24" s="728">
        <f t="shared" si="2"/>
        <v>0</v>
      </c>
      <c r="AO24" s="728">
        <v>0.5</v>
      </c>
      <c r="AP24" s="734">
        <v>4.8</v>
      </c>
      <c r="AQ24" s="733">
        <v>0</v>
      </c>
      <c r="AR24" s="733">
        <v>0</v>
      </c>
      <c r="AS24" s="728"/>
      <c r="AT24" s="730">
        <f t="shared" si="0"/>
        <v>4.8</v>
      </c>
      <c r="AU24" s="752">
        <f t="shared" si="1"/>
        <v>0</v>
      </c>
      <c r="AV24" s="753">
        <f t="shared" si="3"/>
        <v>4.8</v>
      </c>
      <c r="AW24" s="76"/>
      <c r="AX24" s="76"/>
      <c r="AY24" s="76"/>
    </row>
    <row r="25" spans="1:51" s="32" customFormat="1" ht="14.1" customHeight="1">
      <c r="A25" s="43"/>
      <c r="B25" s="14"/>
      <c r="C25" s="727"/>
      <c r="D25" s="727"/>
      <c r="E25" s="727"/>
      <c r="F25" s="727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727"/>
      <c r="S25" s="727"/>
      <c r="T25" s="727"/>
      <c r="U25" s="727"/>
      <c r="V25" s="727"/>
      <c r="W25" s="12"/>
      <c r="X25" s="12"/>
      <c r="Y25" s="757"/>
      <c r="AL25" s="731" t="s">
        <v>229</v>
      </c>
      <c r="AM25" s="728">
        <v>0</v>
      </c>
      <c r="AN25" s="728">
        <f t="shared" si="2"/>
        <v>0</v>
      </c>
      <c r="AO25" s="728">
        <v>0.5</v>
      </c>
      <c r="AP25" s="734">
        <v>4.8</v>
      </c>
      <c r="AQ25" s="733">
        <v>0</v>
      </c>
      <c r="AR25" s="733">
        <v>0</v>
      </c>
      <c r="AS25" s="728"/>
      <c r="AT25" s="730">
        <f t="shared" si="0"/>
        <v>4.8</v>
      </c>
      <c r="AU25" s="752">
        <f t="shared" si="1"/>
        <v>0</v>
      </c>
      <c r="AV25" s="753">
        <f t="shared" si="3"/>
        <v>4.8</v>
      </c>
      <c r="AW25" s="76"/>
      <c r="AX25" s="76"/>
      <c r="AY25" s="76"/>
    </row>
    <row r="26" spans="1:51" s="32" customFormat="1" ht="14.1" customHeight="1">
      <c r="A26" s="43"/>
      <c r="B26" s="14"/>
      <c r="C26" s="727"/>
      <c r="D26" s="727"/>
      <c r="E26" s="727"/>
      <c r="F26" s="727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727"/>
      <c r="S26" s="727"/>
      <c r="T26" s="727"/>
      <c r="U26" s="727"/>
      <c r="V26" s="727"/>
      <c r="W26" s="12"/>
      <c r="X26" s="12"/>
      <c r="Y26" s="757"/>
      <c r="Z26" s="218"/>
      <c r="AL26" s="731"/>
      <c r="AM26" s="728"/>
      <c r="AN26" s="728"/>
      <c r="AO26" s="728"/>
      <c r="AP26" s="729"/>
      <c r="AQ26" s="318"/>
      <c r="AR26" s="318"/>
      <c r="AS26" s="318"/>
      <c r="AT26" s="730"/>
      <c r="AU26" s="752"/>
      <c r="AV26" s="753"/>
      <c r="AW26" s="76"/>
      <c r="AX26" s="76"/>
      <c r="AY26" s="76"/>
    </row>
    <row r="27" spans="1:51" s="32" customFormat="1" ht="14.1" customHeight="1">
      <c r="A27" s="43"/>
      <c r="B27" s="14"/>
      <c r="C27" s="727"/>
      <c r="D27" s="727"/>
      <c r="E27" s="727"/>
      <c r="F27" s="727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727"/>
      <c r="S27" s="727"/>
      <c r="T27" s="727"/>
      <c r="U27" s="727"/>
      <c r="V27" s="727"/>
      <c r="W27" s="12"/>
      <c r="X27" s="12"/>
      <c r="Y27" s="757"/>
      <c r="Z27" s="2"/>
      <c r="AK27" s="2"/>
      <c r="AL27" s="807" t="s">
        <v>483</v>
      </c>
      <c r="AM27" s="808"/>
      <c r="AN27" s="808"/>
      <c r="AO27" s="808">
        <f>SUM(AO9:AO26)</f>
        <v>8.5</v>
      </c>
      <c r="AP27" s="808">
        <f>SUM(AP9:AP26)</f>
        <v>81.59999999999998</v>
      </c>
      <c r="AQ27" s="808">
        <f>SUM(AQ9:AQ25)</f>
        <v>0</v>
      </c>
      <c r="AR27" s="808">
        <f>SUM(AR9:AR25)</f>
        <v>0</v>
      </c>
      <c r="AS27" s="808">
        <f>SUM(AS9:AS25)</f>
        <v>0</v>
      </c>
      <c r="AT27" s="808">
        <f>SUM(AT9:AT26)</f>
        <v>81.59999999999998</v>
      </c>
      <c r="AU27" s="812">
        <f>SUM(AU9:AU26)</f>
        <v>0</v>
      </c>
      <c r="AV27" s="809">
        <f>SUM(AV9:AV26)</f>
        <v>81.59999999999998</v>
      </c>
      <c r="AW27" s="314"/>
      <c r="AX27" s="314"/>
      <c r="AY27" s="314"/>
    </row>
    <row r="28" spans="1:51" s="32" customFormat="1" ht="14.1" customHeight="1">
      <c r="A28" s="43"/>
      <c r="B28" s="14"/>
      <c r="C28" s="727"/>
      <c r="D28" s="727"/>
      <c r="E28" s="727"/>
      <c r="F28" s="727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727"/>
      <c r="S28" s="727"/>
      <c r="T28" s="727"/>
      <c r="U28" s="727"/>
      <c r="V28" s="727"/>
      <c r="W28" s="12"/>
      <c r="X28" s="12"/>
      <c r="Y28" s="757"/>
      <c r="Z28" s="2"/>
      <c r="AK28" s="2"/>
      <c r="AL28" s="749"/>
      <c r="AM28" s="755"/>
      <c r="AN28" s="755"/>
      <c r="AO28" s="755"/>
      <c r="AP28" s="17"/>
      <c r="AQ28" s="17"/>
      <c r="AR28" s="17"/>
      <c r="AS28" s="17"/>
      <c r="AT28" s="17"/>
      <c r="AU28" s="17"/>
      <c r="AV28" s="360"/>
      <c r="AW28" s="76"/>
      <c r="AX28" s="76"/>
      <c r="AY28" s="76"/>
    </row>
    <row r="29" spans="1:51" s="32" customFormat="1" ht="14.1" customHeight="1">
      <c r="A29" s="43"/>
      <c r="B29" s="14"/>
      <c r="C29" s="727"/>
      <c r="D29" s="727"/>
      <c r="E29" s="727"/>
      <c r="F29" s="727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727"/>
      <c r="S29" s="727"/>
      <c r="T29" s="727"/>
      <c r="U29" s="727"/>
      <c r="V29" s="727"/>
      <c r="W29" s="12"/>
      <c r="X29" s="12"/>
      <c r="Y29" s="757"/>
      <c r="AL29" s="732" t="s">
        <v>299</v>
      </c>
      <c r="AM29" s="733">
        <v>0</v>
      </c>
      <c r="AN29" s="733">
        <f>AM29+AN28</f>
        <v>0</v>
      </c>
      <c r="AO29" s="733">
        <v>0.5</v>
      </c>
      <c r="AP29" s="734">
        <v>4.8</v>
      </c>
      <c r="AQ29" s="733">
        <v>0</v>
      </c>
      <c r="AR29" s="733">
        <v>0</v>
      </c>
      <c r="AS29" s="733"/>
      <c r="AT29" s="735">
        <f t="shared" ref="AT29:AT37" si="4">SUM(AP29:AS29)</f>
        <v>4.8</v>
      </c>
      <c r="AU29" s="750">
        <f t="shared" ref="AU29:AU36" si="5">IF((AT29+AO29)&gt;$AX$3, ROUNDDOWN((AT29+AO29)/$AX$3,0), 0)</f>
        <v>0</v>
      </c>
      <c r="AV29" s="751">
        <f>IF(SUM(AQ29:AS29)&lt;1,AT29,IF(AQ29&lt;1,SUM(AP29:AQ29),SUM(AP29:AP29)+1))</f>
        <v>4.8</v>
      </c>
      <c r="AW29" s="314"/>
      <c r="AX29" s="314"/>
      <c r="AY29" s="314"/>
    </row>
    <row r="30" spans="1:51" s="32" customFormat="1" ht="14.1" customHeight="1">
      <c r="A30" s="43"/>
      <c r="B30" s="14"/>
      <c r="C30" s="727"/>
      <c r="D30" s="727"/>
      <c r="E30" s="727"/>
      <c r="F30" s="727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727"/>
      <c r="S30" s="727"/>
      <c r="T30" s="727"/>
      <c r="U30" s="727"/>
      <c r="V30" s="727"/>
      <c r="W30" s="12"/>
      <c r="X30" s="12"/>
      <c r="Y30" s="757"/>
      <c r="AL30" s="731" t="s">
        <v>230</v>
      </c>
      <c r="AM30" s="728">
        <v>0</v>
      </c>
      <c r="AN30" s="728">
        <f>AM30+AN29</f>
        <v>0</v>
      </c>
      <c r="AO30" s="728">
        <v>0.5</v>
      </c>
      <c r="AP30" s="734">
        <v>4.8</v>
      </c>
      <c r="AQ30" s="733">
        <v>0</v>
      </c>
      <c r="AR30" s="733">
        <v>0</v>
      </c>
      <c r="AS30" s="728"/>
      <c r="AT30" s="730">
        <f t="shared" si="4"/>
        <v>4.8</v>
      </c>
      <c r="AU30" s="752">
        <f t="shared" si="5"/>
        <v>0</v>
      </c>
      <c r="AV30" s="753">
        <f t="shared" ref="AV30:AV37" si="6">IF(SUM(AQ30:AS30)&lt;1,AT30,IF(AQ30&lt;1,SUM(AP30:AQ30),SUM(AP30:AP30)+1))</f>
        <v>4.8</v>
      </c>
      <c r="AW30" s="314"/>
      <c r="AX30" s="314"/>
      <c r="AY30" s="314"/>
    </row>
    <row r="31" spans="1:51" s="32" customFormat="1" ht="14.1" customHeight="1">
      <c r="A31" s="43"/>
      <c r="B31" s="14"/>
      <c r="C31" s="727"/>
      <c r="D31" s="727"/>
      <c r="E31" s="727"/>
      <c r="F31" s="727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727"/>
      <c r="S31" s="727"/>
      <c r="T31" s="727"/>
      <c r="U31" s="727"/>
      <c r="V31" s="727"/>
      <c r="W31" s="12"/>
      <c r="X31" s="12"/>
      <c r="Y31" s="757"/>
      <c r="AL31" s="731" t="s">
        <v>231</v>
      </c>
      <c r="AM31" s="728">
        <v>0</v>
      </c>
      <c r="AN31" s="728">
        <f t="shared" ref="AN31:AN36" si="7">AM31+AN30</f>
        <v>0</v>
      </c>
      <c r="AO31" s="728">
        <v>0.5</v>
      </c>
      <c r="AP31" s="734">
        <v>4.8</v>
      </c>
      <c r="AQ31" s="733">
        <v>0</v>
      </c>
      <c r="AR31" s="733">
        <v>0</v>
      </c>
      <c r="AS31" s="728"/>
      <c r="AT31" s="730">
        <f t="shared" si="4"/>
        <v>4.8</v>
      </c>
      <c r="AU31" s="752">
        <f t="shared" si="5"/>
        <v>0</v>
      </c>
      <c r="AV31" s="753">
        <f t="shared" si="6"/>
        <v>4.8</v>
      </c>
      <c r="AW31" s="314"/>
      <c r="AX31" s="314"/>
      <c r="AY31" s="314"/>
    </row>
    <row r="32" spans="1:51" s="32" customFormat="1" ht="14.1" customHeight="1">
      <c r="A32" s="43"/>
      <c r="B32" s="14"/>
      <c r="C32" s="727"/>
      <c r="D32" s="727"/>
      <c r="E32" s="727"/>
      <c r="F32" s="727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727"/>
      <c r="S32" s="727"/>
      <c r="T32" s="727"/>
      <c r="U32" s="727"/>
      <c r="V32" s="727"/>
      <c r="W32" s="12"/>
      <c r="X32" s="12"/>
      <c r="Y32" s="757"/>
      <c r="AL32" s="731" t="s">
        <v>232</v>
      </c>
      <c r="AM32" s="728">
        <v>0</v>
      </c>
      <c r="AN32" s="728">
        <f t="shared" si="7"/>
        <v>0</v>
      </c>
      <c r="AO32" s="728">
        <v>0.5</v>
      </c>
      <c r="AP32" s="734">
        <v>4.8</v>
      </c>
      <c r="AQ32" s="733">
        <v>0</v>
      </c>
      <c r="AR32" s="733">
        <v>0</v>
      </c>
      <c r="AS32" s="728"/>
      <c r="AT32" s="730">
        <f t="shared" si="4"/>
        <v>4.8</v>
      </c>
      <c r="AU32" s="752">
        <f t="shared" si="5"/>
        <v>0</v>
      </c>
      <c r="AV32" s="753">
        <f t="shared" si="6"/>
        <v>4.8</v>
      </c>
      <c r="AW32" s="314"/>
      <c r="AX32" s="314"/>
      <c r="AY32" s="314"/>
    </row>
    <row r="33" spans="1:51" s="32" customFormat="1" ht="14.1" customHeight="1">
      <c r="A33" s="43"/>
      <c r="B33" s="14"/>
      <c r="C33" s="727"/>
      <c r="D33" s="727"/>
      <c r="E33" s="727"/>
      <c r="F33" s="727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727"/>
      <c r="S33" s="727"/>
      <c r="T33" s="727"/>
      <c r="U33" s="727"/>
      <c r="V33" s="727"/>
      <c r="W33" s="12"/>
      <c r="X33" s="12"/>
      <c r="Y33" s="757"/>
      <c r="AL33" s="731" t="s">
        <v>233</v>
      </c>
      <c r="AM33" s="728">
        <v>0</v>
      </c>
      <c r="AN33" s="728">
        <f t="shared" si="7"/>
        <v>0</v>
      </c>
      <c r="AO33" s="728">
        <v>0.5</v>
      </c>
      <c r="AP33" s="734">
        <v>4.8</v>
      </c>
      <c r="AQ33" s="733">
        <v>0</v>
      </c>
      <c r="AR33" s="733">
        <v>0</v>
      </c>
      <c r="AS33" s="728"/>
      <c r="AT33" s="730">
        <f t="shared" si="4"/>
        <v>4.8</v>
      </c>
      <c r="AU33" s="752">
        <f t="shared" si="5"/>
        <v>0</v>
      </c>
      <c r="AV33" s="753">
        <f t="shared" si="6"/>
        <v>4.8</v>
      </c>
      <c r="AW33" s="314"/>
      <c r="AX33" s="314"/>
      <c r="AY33" s="314"/>
    </row>
    <row r="34" spans="1:51" s="32" customFormat="1" ht="14.1" customHeight="1">
      <c r="A34" s="43"/>
      <c r="B34" s="14"/>
      <c r="C34" s="727"/>
      <c r="D34" s="727"/>
      <c r="E34" s="727"/>
      <c r="F34" s="727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727"/>
      <c r="S34" s="727"/>
      <c r="T34" s="727"/>
      <c r="U34" s="727"/>
      <c r="V34" s="727"/>
      <c r="W34" s="12"/>
      <c r="X34" s="12"/>
      <c r="Y34" s="757"/>
      <c r="Z34" s="218"/>
      <c r="AL34" s="731" t="s">
        <v>234</v>
      </c>
      <c r="AM34" s="728">
        <v>0</v>
      </c>
      <c r="AN34" s="728">
        <f t="shared" si="7"/>
        <v>0</v>
      </c>
      <c r="AO34" s="728">
        <v>0.5</v>
      </c>
      <c r="AP34" s="734">
        <v>4.8</v>
      </c>
      <c r="AQ34" s="733">
        <v>0</v>
      </c>
      <c r="AR34" s="733">
        <v>0</v>
      </c>
      <c r="AS34" s="728"/>
      <c r="AT34" s="730">
        <f t="shared" si="4"/>
        <v>4.8</v>
      </c>
      <c r="AU34" s="752">
        <f t="shared" si="5"/>
        <v>0</v>
      </c>
      <c r="AV34" s="753">
        <f t="shared" si="6"/>
        <v>4.8</v>
      </c>
      <c r="AW34" s="314"/>
      <c r="AX34" s="314"/>
      <c r="AY34" s="314"/>
    </row>
    <row r="35" spans="1:51" s="32" customFormat="1" ht="14.1" customHeight="1">
      <c r="A35" s="43"/>
      <c r="B35" s="14"/>
      <c r="C35" s="727"/>
      <c r="D35" s="727"/>
      <c r="E35" s="727"/>
      <c r="F35" s="727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727"/>
      <c r="S35" s="727"/>
      <c r="T35" s="727"/>
      <c r="U35" s="727"/>
      <c r="V35" s="727"/>
      <c r="W35" s="12"/>
      <c r="X35" s="12"/>
      <c r="Y35" s="757"/>
      <c r="Z35" s="2"/>
      <c r="AK35" s="2"/>
      <c r="AL35" s="731" t="s">
        <v>235</v>
      </c>
      <c r="AM35" s="728">
        <v>0</v>
      </c>
      <c r="AN35" s="728">
        <f t="shared" si="7"/>
        <v>0</v>
      </c>
      <c r="AO35" s="728">
        <v>0.5</v>
      </c>
      <c r="AP35" s="734">
        <v>4.8</v>
      </c>
      <c r="AQ35" s="733">
        <v>0</v>
      </c>
      <c r="AR35" s="733">
        <v>0</v>
      </c>
      <c r="AS35" s="728"/>
      <c r="AT35" s="730">
        <f t="shared" si="4"/>
        <v>4.8</v>
      </c>
      <c r="AU35" s="752">
        <f t="shared" si="5"/>
        <v>0</v>
      </c>
      <c r="AV35" s="753">
        <f t="shared" si="6"/>
        <v>4.8</v>
      </c>
      <c r="AW35" s="314"/>
      <c r="AX35" s="314"/>
      <c r="AY35" s="314"/>
    </row>
    <row r="36" spans="1:51" s="32" customFormat="1" ht="14.1" customHeight="1">
      <c r="A36" s="43"/>
      <c r="B36" s="14"/>
      <c r="C36" s="727"/>
      <c r="D36" s="727"/>
      <c r="E36" s="727"/>
      <c r="F36" s="727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727"/>
      <c r="S36" s="727"/>
      <c r="T36" s="727"/>
      <c r="U36" s="727"/>
      <c r="V36" s="727"/>
      <c r="W36" s="12"/>
      <c r="X36" s="12"/>
      <c r="Y36" s="757"/>
      <c r="AL36" s="731" t="s">
        <v>236</v>
      </c>
      <c r="AM36" s="728">
        <v>0</v>
      </c>
      <c r="AN36" s="728">
        <f t="shared" si="7"/>
        <v>0</v>
      </c>
      <c r="AO36" s="728">
        <v>0.5</v>
      </c>
      <c r="AP36" s="734">
        <v>4.8</v>
      </c>
      <c r="AQ36" s="733">
        <v>0</v>
      </c>
      <c r="AR36" s="733">
        <v>0</v>
      </c>
      <c r="AS36" s="728"/>
      <c r="AT36" s="730">
        <f t="shared" si="4"/>
        <v>4.8</v>
      </c>
      <c r="AU36" s="752">
        <f t="shared" si="5"/>
        <v>0</v>
      </c>
      <c r="AV36" s="753">
        <f t="shared" si="6"/>
        <v>4.8</v>
      </c>
      <c r="AW36" s="314"/>
      <c r="AX36" s="314"/>
      <c r="AY36" s="314"/>
    </row>
    <row r="37" spans="1:51" s="32" customFormat="1" ht="14.1" customHeight="1">
      <c r="A37" s="43"/>
      <c r="B37" s="14"/>
      <c r="C37" s="727"/>
      <c r="D37" s="727"/>
      <c r="E37" s="727"/>
      <c r="F37" s="727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727"/>
      <c r="S37" s="727"/>
      <c r="T37" s="727"/>
      <c r="U37" s="727"/>
      <c r="V37" s="727"/>
      <c r="W37" s="12"/>
      <c r="X37" s="12"/>
      <c r="Y37" s="757"/>
      <c r="Z37" s="2"/>
      <c r="AK37" s="88"/>
      <c r="AL37" s="731" t="s">
        <v>486</v>
      </c>
      <c r="AM37" s="318">
        <v>0</v>
      </c>
      <c r="AN37" s="318">
        <v>0</v>
      </c>
      <c r="AO37" s="728">
        <v>0.5</v>
      </c>
      <c r="AP37" s="734">
        <v>4.8</v>
      </c>
      <c r="AQ37" s="733">
        <v>0</v>
      </c>
      <c r="AR37" s="733">
        <v>0</v>
      </c>
      <c r="AS37" s="318"/>
      <c r="AT37" s="730">
        <f t="shared" si="4"/>
        <v>4.8</v>
      </c>
      <c r="AU37" s="754">
        <v>0</v>
      </c>
      <c r="AV37" s="753">
        <f t="shared" si="6"/>
        <v>4.8</v>
      </c>
      <c r="AW37" s="314"/>
      <c r="AX37" s="314"/>
      <c r="AY37" s="314"/>
    </row>
    <row r="38" spans="1:51" s="32" customFormat="1" ht="14.1" customHeight="1">
      <c r="A38" s="43"/>
      <c r="B38" s="233"/>
      <c r="C38" s="820"/>
      <c r="D38" s="820"/>
      <c r="E38" s="820"/>
      <c r="F38" s="820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820"/>
      <c r="S38" s="820"/>
      <c r="T38" s="820"/>
      <c r="U38" s="820"/>
      <c r="V38" s="820"/>
      <c r="W38" s="12"/>
      <c r="X38" s="12"/>
      <c r="Y38" s="757"/>
      <c r="Z38" s="2"/>
      <c r="AK38" s="88"/>
      <c r="AL38" s="731"/>
      <c r="AM38" s="821"/>
      <c r="AN38" s="821"/>
      <c r="AO38" s="728"/>
      <c r="AP38" s="729"/>
      <c r="AQ38" s="821"/>
      <c r="AR38" s="821"/>
      <c r="AS38" s="821"/>
      <c r="AT38" s="730"/>
      <c r="AU38" s="754"/>
      <c r="AV38" s="753"/>
      <c r="AW38" s="314"/>
      <c r="AX38" s="314"/>
      <c r="AY38" s="314"/>
    </row>
    <row r="39" spans="1:51" s="32" customFormat="1" ht="14.1" customHeight="1">
      <c r="A39" s="43"/>
      <c r="B39" s="14"/>
      <c r="C39" s="727"/>
      <c r="D39" s="727"/>
      <c r="E39" s="727"/>
      <c r="F39" s="727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727"/>
      <c r="S39" s="727"/>
      <c r="T39" s="727"/>
      <c r="U39" s="727"/>
      <c r="V39" s="727"/>
      <c r="W39" s="12"/>
      <c r="X39" s="12"/>
      <c r="Y39" s="757"/>
      <c r="Z39" s="2"/>
      <c r="AK39" s="85"/>
      <c r="AL39" s="810" t="s">
        <v>484</v>
      </c>
      <c r="AM39" s="811"/>
      <c r="AN39" s="811"/>
      <c r="AO39" s="811">
        <f t="shared" ref="AO39:AV39" si="8">SUM(AO29:AO38)</f>
        <v>4.5</v>
      </c>
      <c r="AP39" s="811">
        <f t="shared" si="8"/>
        <v>43.199999999999996</v>
      </c>
      <c r="AQ39" s="811">
        <f t="shared" si="8"/>
        <v>0</v>
      </c>
      <c r="AR39" s="811">
        <f t="shared" si="8"/>
        <v>0</v>
      </c>
      <c r="AS39" s="811">
        <f t="shared" si="8"/>
        <v>0</v>
      </c>
      <c r="AT39" s="811">
        <f t="shared" si="8"/>
        <v>43.199999999999996</v>
      </c>
      <c r="AU39" s="812">
        <f t="shared" si="8"/>
        <v>0</v>
      </c>
      <c r="AV39" s="813">
        <f t="shared" si="8"/>
        <v>43.199999999999996</v>
      </c>
      <c r="AW39" s="314"/>
      <c r="AX39" s="314"/>
      <c r="AY39" s="314"/>
    </row>
    <row r="40" spans="1:51" s="32" customFormat="1" ht="14.1" customHeight="1">
      <c r="A40" s="43"/>
      <c r="B40" s="14"/>
      <c r="C40" s="534"/>
      <c r="D40" s="534"/>
      <c r="E40" s="534"/>
      <c r="F40" s="534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534"/>
      <c r="S40" s="534"/>
      <c r="T40" s="534"/>
      <c r="U40" s="534"/>
      <c r="V40" s="534"/>
      <c r="W40" s="12"/>
      <c r="X40" s="12"/>
      <c r="Y40" s="757"/>
      <c r="Z40" s="2"/>
      <c r="AK40" s="85"/>
      <c r="AL40" s="749"/>
      <c r="AM40" s="755"/>
      <c r="AN40" s="755"/>
      <c r="AO40" s="755"/>
      <c r="AP40" s="17"/>
      <c r="AQ40" s="17"/>
      <c r="AR40" s="17"/>
      <c r="AS40" s="17"/>
      <c r="AT40" s="17"/>
      <c r="AU40" s="17"/>
      <c r="AV40" s="360"/>
      <c r="AW40" s="314"/>
      <c r="AX40" s="314"/>
      <c r="AY40" s="314"/>
    </row>
    <row r="41" spans="1:51" s="32" customFormat="1" ht="14.1" customHeight="1">
      <c r="A41" s="43"/>
      <c r="B41" s="14"/>
      <c r="C41" s="727"/>
      <c r="D41" s="727"/>
      <c r="E41" s="727"/>
      <c r="F41" s="727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727"/>
      <c r="S41" s="727"/>
      <c r="T41" s="727"/>
      <c r="U41" s="727"/>
      <c r="V41" s="727"/>
      <c r="W41" s="12"/>
      <c r="X41" s="12"/>
      <c r="Y41" s="757"/>
      <c r="Z41" s="2"/>
      <c r="AK41" s="85"/>
      <c r="AL41" s="810" t="s">
        <v>485</v>
      </c>
      <c r="AM41" s="814"/>
      <c r="AN41" s="811"/>
      <c r="AO41" s="814">
        <f t="shared" ref="AO41:AV41" si="9">AO27+AO39</f>
        <v>13</v>
      </c>
      <c r="AP41" s="814">
        <f t="shared" si="9"/>
        <v>124.79999999999998</v>
      </c>
      <c r="AQ41" s="814">
        <f t="shared" si="9"/>
        <v>0</v>
      </c>
      <c r="AR41" s="814">
        <f t="shared" si="9"/>
        <v>0</v>
      </c>
      <c r="AS41" s="814">
        <f t="shared" si="9"/>
        <v>0</v>
      </c>
      <c r="AT41" s="814">
        <f t="shared" si="9"/>
        <v>124.79999999999998</v>
      </c>
      <c r="AU41" s="812">
        <f t="shared" si="9"/>
        <v>0</v>
      </c>
      <c r="AV41" s="815">
        <f t="shared" si="9"/>
        <v>124.79999999999998</v>
      </c>
      <c r="AW41" s="314"/>
      <c r="AX41" s="314"/>
      <c r="AY41" s="314"/>
    </row>
    <row r="42" spans="1:51" s="32" customFormat="1" ht="14.1" customHeight="1">
      <c r="A42" s="43"/>
      <c r="B42" s="14"/>
      <c r="C42" s="727"/>
      <c r="D42" s="727"/>
      <c r="E42" s="727"/>
      <c r="F42" s="727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727"/>
      <c r="S42" s="727"/>
      <c r="T42" s="727"/>
      <c r="U42" s="727"/>
      <c r="V42" s="727"/>
      <c r="W42" s="12"/>
      <c r="X42" s="12"/>
      <c r="Y42" s="757"/>
      <c r="Z42" s="2"/>
      <c r="AK42" s="88"/>
      <c r="AL42" s="361"/>
      <c r="AM42" s="361"/>
      <c r="AN42" s="361"/>
      <c r="AO42" s="361"/>
      <c r="AP42" s="361"/>
      <c r="AQ42" s="361"/>
      <c r="AR42" s="361"/>
      <c r="AS42" s="361"/>
      <c r="AT42" s="361"/>
      <c r="AU42" s="361"/>
      <c r="AV42" s="361"/>
      <c r="AW42" s="314"/>
      <c r="AX42" s="314"/>
      <c r="AY42" s="314"/>
    </row>
    <row r="43" spans="1:51" s="32" customFormat="1" ht="14.1" customHeight="1">
      <c r="A43" s="43"/>
      <c r="B43" s="14"/>
      <c r="C43" s="727"/>
      <c r="D43" s="727"/>
      <c r="E43" s="727"/>
      <c r="F43" s="727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727"/>
      <c r="S43" s="727"/>
      <c r="T43" s="727"/>
      <c r="U43" s="727"/>
      <c r="V43" s="727"/>
      <c r="W43" s="12"/>
      <c r="X43" s="12"/>
      <c r="Y43" s="757"/>
      <c r="Z43" s="2"/>
      <c r="AK43" s="85"/>
      <c r="AL43" s="361"/>
      <c r="AM43" s="361"/>
      <c r="AN43" s="361"/>
      <c r="AO43" s="361"/>
      <c r="AP43" s="361"/>
      <c r="AQ43" s="361"/>
      <c r="AR43" s="361"/>
      <c r="AS43" s="361"/>
      <c r="AT43" s="361"/>
      <c r="AU43" s="361"/>
      <c r="AV43" s="361"/>
      <c r="AW43" s="314"/>
      <c r="AX43" s="314"/>
      <c r="AY43" s="314"/>
    </row>
    <row r="44" spans="1:51" s="32" customFormat="1" ht="14.1" customHeight="1">
      <c r="A44" s="43"/>
      <c r="B44" s="233"/>
      <c r="C44" s="820"/>
      <c r="D44" s="820"/>
      <c r="E44" s="820"/>
      <c r="F44" s="820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820"/>
      <c r="S44" s="820"/>
      <c r="T44" s="820"/>
      <c r="U44" s="820"/>
      <c r="V44" s="820"/>
      <c r="W44" s="12"/>
      <c r="X44" s="12"/>
      <c r="Y44" s="757"/>
      <c r="Z44" s="2"/>
      <c r="AK44" s="85"/>
      <c r="AL44" s="361"/>
      <c r="AM44" s="361"/>
      <c r="AN44" s="361"/>
      <c r="AO44" s="361"/>
      <c r="AP44" s="361"/>
      <c r="AQ44" s="361"/>
      <c r="AR44" s="361"/>
      <c r="AS44" s="361"/>
      <c r="AT44" s="361"/>
      <c r="AU44" s="361"/>
      <c r="AV44" s="361"/>
      <c r="AW44" s="314"/>
      <c r="AX44" s="314"/>
      <c r="AY44" s="314"/>
    </row>
    <row r="45" spans="1:51" s="32" customFormat="1" ht="14.1" customHeight="1">
      <c r="A45" s="43"/>
      <c r="B45" s="233"/>
      <c r="C45" s="820"/>
      <c r="D45" s="820"/>
      <c r="E45" s="820"/>
      <c r="F45" s="820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820"/>
      <c r="S45" s="820"/>
      <c r="T45" s="820"/>
      <c r="U45" s="820"/>
      <c r="V45" s="820"/>
      <c r="W45" s="12"/>
      <c r="X45" s="12"/>
      <c r="Y45" s="757"/>
      <c r="Z45" s="2"/>
      <c r="AK45" s="85"/>
      <c r="AL45" s="361"/>
      <c r="AM45" s="361"/>
      <c r="AN45" s="361"/>
      <c r="AO45" s="361"/>
      <c r="AP45" s="361"/>
      <c r="AQ45" s="361"/>
      <c r="AR45" s="361"/>
      <c r="AS45" s="361"/>
      <c r="AT45" s="361"/>
      <c r="AU45" s="361"/>
      <c r="AV45" s="361"/>
      <c r="AW45" s="314"/>
      <c r="AX45" s="314"/>
      <c r="AY45" s="314"/>
    </row>
    <row r="46" spans="1:51" s="32" customFormat="1" ht="14.1" customHeight="1">
      <c r="A46" s="43"/>
      <c r="B46" s="233"/>
      <c r="C46" s="820"/>
      <c r="D46" s="820"/>
      <c r="E46" s="820"/>
      <c r="F46" s="820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820"/>
      <c r="S46" s="820"/>
      <c r="T46" s="820"/>
      <c r="U46" s="820"/>
      <c r="V46" s="820"/>
      <c r="W46" s="12"/>
      <c r="X46" s="12"/>
      <c r="Y46" s="757"/>
      <c r="Z46" s="2"/>
      <c r="AK46" s="85"/>
      <c r="AL46" s="361"/>
      <c r="AM46" s="361"/>
      <c r="AN46" s="361"/>
      <c r="AO46" s="361"/>
      <c r="AP46" s="361"/>
      <c r="AQ46" s="361"/>
      <c r="AR46" s="361"/>
      <c r="AS46" s="361"/>
      <c r="AT46" s="361"/>
      <c r="AU46" s="361"/>
      <c r="AV46" s="361"/>
      <c r="AW46" s="314"/>
      <c r="AX46" s="314"/>
      <c r="AY46" s="314"/>
    </row>
    <row r="47" spans="1:51" s="32" customFormat="1" ht="14.1" customHeight="1">
      <c r="A47" s="43"/>
      <c r="B47" s="233"/>
      <c r="C47" s="820"/>
      <c r="D47" s="820"/>
      <c r="E47" s="820"/>
      <c r="F47" s="820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820"/>
      <c r="S47" s="820"/>
      <c r="T47" s="820"/>
      <c r="U47" s="820"/>
      <c r="V47" s="820"/>
      <c r="W47" s="12"/>
      <c r="X47" s="12"/>
      <c r="Y47" s="757"/>
      <c r="Z47" s="2"/>
      <c r="AK47" s="85"/>
      <c r="AL47" s="361"/>
      <c r="AM47" s="361"/>
      <c r="AN47" s="361"/>
      <c r="AO47" s="361"/>
      <c r="AP47" s="361"/>
      <c r="AQ47" s="361"/>
      <c r="AR47" s="361"/>
      <c r="AS47" s="361"/>
      <c r="AT47" s="361"/>
      <c r="AU47" s="361"/>
      <c r="AV47" s="361"/>
      <c r="AW47" s="314"/>
      <c r="AX47" s="314"/>
      <c r="AY47" s="314"/>
    </row>
    <row r="48" spans="1:51" s="32" customFormat="1" ht="14.1" customHeight="1">
      <c r="A48" s="43"/>
      <c r="B48" s="233"/>
      <c r="C48" s="820"/>
      <c r="D48" s="820"/>
      <c r="E48" s="820"/>
      <c r="F48" s="820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820"/>
      <c r="S48" s="820"/>
      <c r="T48" s="820"/>
      <c r="U48" s="820"/>
      <c r="V48" s="820"/>
      <c r="W48" s="12"/>
      <c r="X48" s="12"/>
      <c r="Y48" s="757"/>
      <c r="Z48" s="2"/>
      <c r="AK48" s="85"/>
      <c r="AL48" s="361"/>
      <c r="AM48" s="361"/>
      <c r="AN48" s="361"/>
      <c r="AO48" s="361"/>
      <c r="AP48" s="361"/>
      <c r="AQ48" s="361"/>
      <c r="AR48" s="361"/>
      <c r="AS48" s="361"/>
      <c r="AT48" s="361"/>
      <c r="AU48" s="361"/>
      <c r="AV48" s="361"/>
      <c r="AW48" s="314"/>
      <c r="AX48" s="314"/>
      <c r="AY48" s="314"/>
    </row>
    <row r="49" spans="1:51" s="32" customFormat="1" ht="14.1" customHeight="1">
      <c r="A49" s="43"/>
      <c r="B49" s="233"/>
      <c r="C49" s="820"/>
      <c r="D49" s="820"/>
      <c r="E49" s="820"/>
      <c r="F49" s="820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820"/>
      <c r="S49" s="820"/>
      <c r="T49" s="820"/>
      <c r="U49" s="820"/>
      <c r="V49" s="820"/>
      <c r="W49" s="12"/>
      <c r="X49" s="12"/>
      <c r="Y49" s="757"/>
      <c r="Z49" s="2"/>
      <c r="AK49" s="85"/>
      <c r="AL49" s="361"/>
      <c r="AM49" s="361"/>
      <c r="AN49" s="361"/>
      <c r="AO49" s="361"/>
      <c r="AP49" s="361"/>
      <c r="AQ49" s="361"/>
      <c r="AR49" s="361"/>
      <c r="AS49" s="361"/>
      <c r="AT49" s="361"/>
      <c r="AU49" s="361"/>
      <c r="AV49" s="361"/>
      <c r="AW49" s="314"/>
      <c r="AX49" s="314"/>
      <c r="AY49" s="314"/>
    </row>
    <row r="50" spans="1:51" s="32" customFormat="1" ht="14.1" customHeight="1">
      <c r="A50" s="346"/>
      <c r="B50" s="259"/>
      <c r="C50" s="20"/>
      <c r="D50" s="20"/>
      <c r="E50" s="20"/>
      <c r="F50" s="20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0"/>
      <c r="S50" s="20"/>
      <c r="T50" s="20"/>
      <c r="U50" s="20"/>
      <c r="V50" s="20"/>
      <c r="W50" s="22"/>
      <c r="X50" s="22"/>
      <c r="Y50" s="822"/>
      <c r="Z50" s="2"/>
      <c r="AL50" s="361"/>
      <c r="AM50" s="361"/>
      <c r="AN50" s="361"/>
      <c r="AO50" s="361"/>
      <c r="AP50" s="361"/>
      <c r="AQ50" s="361"/>
      <c r="AR50" s="361"/>
      <c r="AS50" s="361"/>
      <c r="AT50" s="361"/>
      <c r="AU50" s="361"/>
      <c r="AV50" s="361"/>
      <c r="AW50" s="314"/>
      <c r="AX50" s="314"/>
      <c r="AY50" s="314"/>
    </row>
    <row r="51" spans="1:51" s="32" customFormat="1" ht="14.1" customHeight="1">
      <c r="A51" s="43"/>
      <c r="B51" s="40"/>
      <c r="C51" s="727"/>
      <c r="D51" s="727"/>
      <c r="E51" s="727"/>
      <c r="F51" s="727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727"/>
      <c r="S51" s="727"/>
      <c r="T51" s="727"/>
      <c r="U51" s="727"/>
      <c r="V51" s="727"/>
      <c r="W51" s="12"/>
      <c r="X51" s="12"/>
      <c r="Y51" s="6"/>
      <c r="Z51" s="2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314"/>
      <c r="AX51" s="314"/>
      <c r="AY51" s="314"/>
    </row>
    <row r="52" spans="1:51" s="32" customFormat="1" ht="14.1" customHeight="1">
      <c r="A52" s="24" t="s">
        <v>5</v>
      </c>
      <c r="B52" s="25" t="s">
        <v>125</v>
      </c>
      <c r="C52" s="31" t="s">
        <v>169</v>
      </c>
      <c r="D52" s="534"/>
      <c r="E52" s="534"/>
      <c r="F52" s="534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534"/>
      <c r="S52" s="534"/>
      <c r="T52" s="534"/>
      <c r="U52" s="534"/>
      <c r="V52" s="534"/>
      <c r="W52" s="12"/>
      <c r="X52" s="12"/>
      <c r="Y52" s="6"/>
      <c r="Z52" s="2"/>
      <c r="AK52" s="2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314"/>
      <c r="AX52" s="314"/>
      <c r="AY52" s="314"/>
    </row>
    <row r="53" spans="1:51" s="32" customFormat="1" ht="14.1" customHeight="1">
      <c r="A53" s="319"/>
      <c r="B53" s="320"/>
      <c r="C53" s="27"/>
      <c r="D53" s="533" t="s">
        <v>30</v>
      </c>
      <c r="E53" s="27" t="s">
        <v>126</v>
      </c>
      <c r="F53" s="28"/>
      <c r="G53" s="28"/>
      <c r="H53" s="33"/>
      <c r="I53" s="28"/>
      <c r="J53" s="28" t="s">
        <v>29</v>
      </c>
      <c r="K53" s="934">
        <f>Y55</f>
        <v>124.79999999999998</v>
      </c>
      <c r="L53" s="934"/>
      <c r="M53" s="934"/>
      <c r="N53" s="935"/>
      <c r="O53" s="33" t="s">
        <v>32</v>
      </c>
      <c r="P53" s="28"/>
      <c r="Q53" s="33"/>
      <c r="R53" s="28"/>
      <c r="S53" s="28"/>
      <c r="T53" s="33"/>
      <c r="U53" s="95"/>
      <c r="V53" s="95"/>
      <c r="W53" s="33"/>
      <c r="X53" s="96"/>
      <c r="Y53" s="321"/>
      <c r="Z53" s="2"/>
      <c r="AB53" s="923" t="s">
        <v>174</v>
      </c>
      <c r="AC53" s="923"/>
      <c r="AD53" s="923"/>
      <c r="AE53" s="923"/>
      <c r="AF53" s="322"/>
      <c r="AG53" s="923" t="s">
        <v>175</v>
      </c>
      <c r="AH53" s="923"/>
      <c r="AI53" s="923"/>
      <c r="AJ53" s="923"/>
      <c r="AK53" s="2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</row>
    <row r="54" spans="1:51" s="32" customFormat="1" ht="14.1" customHeight="1">
      <c r="A54" s="319"/>
      <c r="B54" s="320"/>
      <c r="C54" s="27"/>
      <c r="D54" s="27"/>
      <c r="E54" s="27"/>
      <c r="F54" s="27"/>
      <c r="G54" s="27"/>
      <c r="H54" s="533"/>
      <c r="I54" s="533"/>
      <c r="J54" s="27"/>
      <c r="K54" s="533"/>
      <c r="L54" s="99"/>
      <c r="M54" s="27"/>
      <c r="N54" s="99"/>
      <c r="O54" s="99"/>
      <c r="P54" s="99"/>
      <c r="Q54" s="99"/>
      <c r="R54" s="99"/>
      <c r="S54" s="99"/>
      <c r="T54" s="99"/>
      <c r="U54" s="99"/>
      <c r="V54" s="506"/>
      <c r="W54" s="103" t="s">
        <v>155</v>
      </c>
      <c r="X54" s="533" t="s">
        <v>29</v>
      </c>
      <c r="Y54" s="507">
        <f>AB54+AG54</f>
        <v>26</v>
      </c>
      <c r="Z54" s="218"/>
      <c r="AB54" s="927">
        <f>17+9</f>
        <v>26</v>
      </c>
      <c r="AC54" s="927"/>
      <c r="AD54" s="927"/>
      <c r="AE54" s="927"/>
      <c r="AF54" s="322"/>
      <c r="AG54" s="927">
        <v>0</v>
      </c>
      <c r="AH54" s="927"/>
      <c r="AI54" s="927"/>
      <c r="AJ54" s="927"/>
      <c r="AK54" s="2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</row>
    <row r="55" spans="1:51" s="32" customFormat="1" ht="14.1" customHeight="1" thickBot="1">
      <c r="A55" s="324"/>
      <c r="B55" s="105"/>
      <c r="C55" s="103"/>
      <c r="D55" s="27"/>
      <c r="E55" s="27"/>
      <c r="F55" s="99"/>
      <c r="G55" s="325"/>
      <c r="H55" s="326"/>
      <c r="I55" s="27"/>
      <c r="J55" s="327"/>
      <c r="K55" s="327"/>
      <c r="L55" s="27"/>
      <c r="M55" s="328"/>
      <c r="N55" s="27"/>
      <c r="O55" s="533"/>
      <c r="P55" s="503"/>
      <c r="Q55" s="503"/>
      <c r="R55" s="504"/>
      <c r="S55" s="106"/>
      <c r="T55" s="106"/>
      <c r="U55" s="106"/>
      <c r="V55" s="107"/>
      <c r="W55" s="107" t="s">
        <v>156</v>
      </c>
      <c r="X55" s="503" t="s">
        <v>29</v>
      </c>
      <c r="Y55" s="505">
        <f>SUM(Y56:Y59)</f>
        <v>124.79999999999998</v>
      </c>
      <c r="AK55" s="2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</row>
    <row r="56" spans="1:51" s="32" customFormat="1" ht="14.25" thickTop="1">
      <c r="A56" s="324"/>
      <c r="B56" s="105"/>
      <c r="C56" s="103"/>
      <c r="D56" s="27"/>
      <c r="E56" s="27"/>
      <c r="F56" s="99"/>
      <c r="G56" s="325"/>
      <c r="H56" s="326"/>
      <c r="I56" s="27"/>
      <c r="J56" s="327"/>
      <c r="K56" s="327"/>
      <c r="L56" s="27"/>
      <c r="M56" s="328"/>
      <c r="N56" s="27"/>
      <c r="O56" s="533"/>
      <c r="P56" s="329"/>
      <c r="Q56" s="329"/>
      <c r="R56" s="329"/>
      <c r="S56" s="103"/>
      <c r="T56" s="27"/>
      <c r="U56" s="27"/>
      <c r="V56" s="103"/>
      <c r="W56" s="103" t="s">
        <v>127</v>
      </c>
      <c r="X56" s="533" t="s">
        <v>29</v>
      </c>
      <c r="Y56" s="330">
        <f>'1-2.H'!AP41</f>
        <v>124.79999999999998</v>
      </c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</row>
    <row r="57" spans="1:51" s="32" customFormat="1" ht="16.5">
      <c r="A57" s="324"/>
      <c r="B57" s="105"/>
      <c r="C57" s="103"/>
      <c r="D57" s="27"/>
      <c r="E57" s="27"/>
      <c r="F57" s="99"/>
      <c r="G57" s="325"/>
      <c r="H57" s="326"/>
      <c r="I57" s="27"/>
      <c r="J57" s="327"/>
      <c r="K57" s="327"/>
      <c r="L57" s="27"/>
      <c r="M57" s="328"/>
      <c r="N57" s="27"/>
      <c r="O57" s="533"/>
      <c r="P57" s="329"/>
      <c r="Q57" s="329"/>
      <c r="R57" s="329"/>
      <c r="S57" s="103"/>
      <c r="T57" s="27"/>
      <c r="U57" s="27"/>
      <c r="V57" s="103"/>
      <c r="W57" s="103" t="s">
        <v>128</v>
      </c>
      <c r="X57" s="533" t="s">
        <v>29</v>
      </c>
      <c r="Y57" s="330">
        <f>'1-2.H'!AQ41</f>
        <v>0</v>
      </c>
      <c r="AB57" s="217"/>
      <c r="AG57" s="928"/>
      <c r="AH57" s="928"/>
      <c r="AI57" s="929"/>
      <c r="AK57" s="2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</row>
    <row r="58" spans="1:51" s="32" customFormat="1" ht="16.5">
      <c r="A58" s="324"/>
      <c r="B58" s="105"/>
      <c r="C58" s="103"/>
      <c r="D58" s="27"/>
      <c r="E58" s="27"/>
      <c r="F58" s="99"/>
      <c r="G58" s="325"/>
      <c r="H58" s="326"/>
      <c r="I58" s="27"/>
      <c r="J58" s="327"/>
      <c r="K58" s="327"/>
      <c r="L58" s="27"/>
      <c r="M58" s="328"/>
      <c r="N58" s="27"/>
      <c r="O58" s="533"/>
      <c r="P58" s="329"/>
      <c r="Q58" s="329"/>
      <c r="R58" s="329"/>
      <c r="S58" s="103"/>
      <c r="T58" s="27"/>
      <c r="U58" s="27"/>
      <c r="V58" s="103"/>
      <c r="W58" s="103" t="s">
        <v>129</v>
      </c>
      <c r="X58" s="533" t="s">
        <v>29</v>
      </c>
      <c r="Y58" s="330">
        <f>'1-2.H'!AR41</f>
        <v>0</v>
      </c>
      <c r="AB58" s="217"/>
      <c r="AG58" s="928"/>
      <c r="AH58" s="928"/>
      <c r="AI58" s="929"/>
      <c r="AK58" s="2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</row>
    <row r="59" spans="1:51" s="32" customFormat="1">
      <c r="A59" s="324"/>
      <c r="B59" s="105"/>
      <c r="C59" s="103"/>
      <c r="D59" s="27"/>
      <c r="E59" s="27"/>
      <c r="F59" s="99"/>
      <c r="G59" s="325"/>
      <c r="H59" s="326"/>
      <c r="I59" s="27"/>
      <c r="J59" s="327"/>
      <c r="K59" s="327"/>
      <c r="L59" s="27"/>
      <c r="M59" s="328"/>
      <c r="N59" s="27"/>
      <c r="O59" s="533"/>
      <c r="P59" s="329"/>
      <c r="Q59" s="329"/>
      <c r="R59" s="329"/>
      <c r="S59" s="103"/>
      <c r="T59" s="27"/>
      <c r="U59" s="27"/>
      <c r="V59" s="103"/>
      <c r="W59" s="103" t="s">
        <v>130</v>
      </c>
      <c r="X59" s="533" t="s">
        <v>29</v>
      </c>
      <c r="Y59" s="330">
        <f>'1-2.H'!AS41</f>
        <v>0</v>
      </c>
      <c r="AK59" s="2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</row>
    <row r="60" spans="1:51" s="32" customFormat="1">
      <c r="A60" s="324"/>
      <c r="B60" s="105"/>
      <c r="C60" s="103"/>
      <c r="D60" s="27"/>
      <c r="E60" s="27"/>
      <c r="F60" s="99"/>
      <c r="G60" s="325"/>
      <c r="H60" s="326"/>
      <c r="I60" s="27"/>
      <c r="J60" s="327"/>
      <c r="K60" s="327"/>
      <c r="L60" s="27"/>
      <c r="M60" s="328"/>
      <c r="N60" s="27"/>
      <c r="O60" s="533"/>
      <c r="P60" s="329"/>
      <c r="Q60" s="329"/>
      <c r="R60" s="329"/>
      <c r="S60" s="103"/>
      <c r="T60" s="27"/>
      <c r="U60" s="27"/>
      <c r="V60" s="103"/>
      <c r="W60" s="103"/>
      <c r="X60" s="533"/>
      <c r="Y60" s="330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</row>
    <row r="61" spans="1:51" s="32" customFormat="1" hidden="1">
      <c r="A61" s="108"/>
      <c r="B61" s="331"/>
      <c r="C61" s="210"/>
      <c r="D61" s="210"/>
      <c r="E61" s="210"/>
      <c r="F61" s="210"/>
      <c r="G61" s="332"/>
      <c r="H61" s="332"/>
      <c r="I61" s="210"/>
      <c r="J61" s="210"/>
      <c r="K61" s="333"/>
      <c r="L61" s="334"/>
      <c r="M61" s="210"/>
      <c r="N61" s="210"/>
      <c r="O61" s="210"/>
      <c r="P61" s="300"/>
      <c r="Q61" s="335"/>
      <c r="R61" s="335"/>
      <c r="S61" s="335"/>
      <c r="T61" s="210"/>
      <c r="U61" s="300"/>
      <c r="V61" s="210"/>
      <c r="W61" s="336"/>
      <c r="X61" s="336"/>
      <c r="Y61" s="337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</row>
    <row r="62" spans="1:51" s="32" customFormat="1" hidden="1">
      <c r="A62" s="24" t="s">
        <v>22</v>
      </c>
      <c r="B62" s="25" t="s">
        <v>281</v>
      </c>
      <c r="C62" s="31" t="s">
        <v>169</v>
      </c>
      <c r="D62" s="14"/>
      <c r="E62" s="14"/>
      <c r="F62" s="14"/>
      <c r="G62" s="44"/>
      <c r="H62" s="44"/>
      <c r="I62" s="14"/>
      <c r="J62" s="14"/>
      <c r="K62" s="45"/>
      <c r="L62" s="46"/>
      <c r="M62" s="14"/>
      <c r="N62" s="14"/>
      <c r="O62" s="14"/>
      <c r="P62" s="47"/>
      <c r="Q62" s="48"/>
      <c r="R62" s="48"/>
      <c r="S62" s="48"/>
      <c r="T62" s="14"/>
      <c r="U62" s="47"/>
      <c r="V62" s="14"/>
      <c r="W62" s="84"/>
      <c r="X62" s="84"/>
      <c r="Y62" s="338"/>
      <c r="AA62" s="2"/>
      <c r="AB62" s="2"/>
      <c r="AC62" s="2"/>
      <c r="AD62" s="2"/>
      <c r="AE62" s="2"/>
      <c r="AF62" s="2"/>
      <c r="AG62" s="2"/>
      <c r="AH62" s="2"/>
      <c r="AI62" s="2"/>
      <c r="AJ62" s="2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</row>
    <row r="63" spans="1:51" s="32" customFormat="1" hidden="1">
      <c r="A63" s="24"/>
      <c r="B63" s="25"/>
      <c r="C63" s="14"/>
      <c r="D63" s="532" t="s">
        <v>6</v>
      </c>
      <c r="E63" s="14"/>
      <c r="F63" s="530" t="s">
        <v>157</v>
      </c>
      <c r="G63" s="14"/>
      <c r="H63" s="14" t="s">
        <v>132</v>
      </c>
      <c r="I63" s="14"/>
      <c r="J63" s="14"/>
      <c r="K63" s="14"/>
      <c r="L63" s="14"/>
      <c r="M63" s="14"/>
      <c r="N63" s="14"/>
      <c r="O63" s="530" t="s">
        <v>29</v>
      </c>
      <c r="P63" s="930">
        <f>Y54</f>
        <v>26</v>
      </c>
      <c r="Q63" s="931"/>
      <c r="R63" s="931"/>
      <c r="S63" s="14"/>
      <c r="T63" s="14"/>
      <c r="U63" s="14"/>
      <c r="V63" s="339"/>
      <c r="W63" s="339"/>
      <c r="X63" s="339"/>
      <c r="Y63" s="6"/>
      <c r="Z63" s="218"/>
      <c r="AA63" s="2"/>
      <c r="AB63" s="2"/>
      <c r="AC63" s="2"/>
      <c r="AD63" s="2"/>
      <c r="AE63" s="2"/>
      <c r="AF63" s="2"/>
      <c r="AG63" s="2"/>
      <c r="AH63" s="2"/>
      <c r="AI63" s="2"/>
      <c r="AJ63" s="2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</row>
    <row r="64" spans="1:51" s="32" customFormat="1" hidden="1">
      <c r="A64" s="24"/>
      <c r="B64" s="25"/>
      <c r="C64" s="14"/>
      <c r="D64" s="532"/>
      <c r="E64" s="14"/>
      <c r="F64" s="530"/>
      <c r="G64" s="14"/>
      <c r="H64" s="14"/>
      <c r="I64" s="14"/>
      <c r="J64" s="14"/>
      <c r="K64" s="14"/>
      <c r="L64" s="14"/>
      <c r="M64" s="14"/>
      <c r="N64" s="14"/>
      <c r="O64" s="530"/>
      <c r="P64" s="531"/>
      <c r="Q64" s="532"/>
      <c r="R64" s="532"/>
      <c r="S64" s="14"/>
      <c r="T64" s="14"/>
      <c r="U64" s="14"/>
      <c r="V64" s="339"/>
      <c r="W64" s="339"/>
      <c r="X64" s="339"/>
      <c r="Y64" s="6"/>
      <c r="AB64" s="2"/>
      <c r="AC64" s="2"/>
      <c r="AD64" s="2"/>
      <c r="AE64" s="2"/>
      <c r="AF64" s="2"/>
      <c r="AG64" s="2"/>
      <c r="AH64" s="2"/>
      <c r="AI64" s="2"/>
      <c r="AJ64" s="2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</row>
    <row r="65" spans="1:48" s="32" customFormat="1" ht="14.25" hidden="1" thickBot="1">
      <c r="A65" s="24"/>
      <c r="B65" s="25"/>
      <c r="C65" s="14"/>
      <c r="D65" s="530"/>
      <c r="E65" s="14"/>
      <c r="F65" s="14"/>
      <c r="G65" s="14"/>
      <c r="H65" s="14"/>
      <c r="I65" s="14"/>
      <c r="J65" s="14"/>
      <c r="K65" s="530"/>
      <c r="L65" s="340"/>
      <c r="M65" s="530"/>
      <c r="N65" s="14"/>
      <c r="O65" s="14"/>
      <c r="P65" s="14"/>
      <c r="Q65" s="344"/>
      <c r="R65" s="726"/>
      <c r="S65" s="727"/>
      <c r="T65" s="341"/>
      <c r="U65" s="49"/>
      <c r="V65" s="49"/>
      <c r="W65" s="51" t="s">
        <v>282</v>
      </c>
      <c r="X65" s="249" t="s">
        <v>29</v>
      </c>
      <c r="Y65" s="342">
        <f>P63</f>
        <v>26</v>
      </c>
      <c r="AB65" s="2"/>
      <c r="AC65" s="2"/>
      <c r="AD65" s="2"/>
      <c r="AE65" s="2"/>
      <c r="AF65" s="2"/>
      <c r="AG65" s="2"/>
      <c r="AH65" s="2"/>
      <c r="AI65" s="2"/>
      <c r="AJ65" s="2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</row>
    <row r="66" spans="1:48" s="32" customFormat="1" ht="14.25" hidden="1" thickTop="1">
      <c r="A66" s="24"/>
      <c r="B66" s="25"/>
      <c r="C66" s="14"/>
      <c r="D66" s="530"/>
      <c r="E66" s="14"/>
      <c r="F66" s="14"/>
      <c r="G66" s="14"/>
      <c r="H66" s="14"/>
      <c r="I66" s="14"/>
      <c r="J66" s="14"/>
      <c r="K66" s="530"/>
      <c r="L66" s="343"/>
      <c r="M66" s="14"/>
      <c r="N66" s="14"/>
      <c r="O66" s="14"/>
      <c r="P66" s="14"/>
      <c r="Q66" s="344"/>
      <c r="R66" s="530"/>
      <c r="S66" s="534"/>
      <c r="T66" s="534"/>
      <c r="U66" s="14"/>
      <c r="V66" s="14"/>
      <c r="W66" s="532" t="s">
        <v>171</v>
      </c>
      <c r="X66" s="530"/>
      <c r="Y66" s="345">
        <f>'1-2.H'!AT41</f>
        <v>124.79999999999998</v>
      </c>
      <c r="AB66" s="2"/>
      <c r="AC66" s="2"/>
      <c r="AD66" s="2"/>
      <c r="AE66" s="2"/>
      <c r="AF66" s="2"/>
      <c r="AG66" s="2"/>
      <c r="AH66" s="2"/>
      <c r="AI66" s="2"/>
      <c r="AJ66" s="2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</row>
    <row r="67" spans="1:48" s="32" customFormat="1" hidden="1">
      <c r="A67" s="43"/>
      <c r="B67" s="40"/>
      <c r="C67" s="530"/>
      <c r="D67" s="530"/>
      <c r="E67" s="530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344"/>
      <c r="R67" s="530"/>
      <c r="S67" s="534"/>
      <c r="T67" s="534"/>
      <c r="U67" s="14"/>
      <c r="V67" s="14"/>
      <c r="W67" s="532" t="s">
        <v>82</v>
      </c>
      <c r="X67" s="530"/>
      <c r="Y67" s="345">
        <f>Y66/Y65</f>
        <v>4.7999999999999989</v>
      </c>
      <c r="AB67" s="2"/>
      <c r="AC67" s="2"/>
      <c r="AD67" s="2"/>
      <c r="AE67" s="2"/>
      <c r="AF67" s="2"/>
      <c r="AG67" s="2"/>
      <c r="AH67" s="2"/>
      <c r="AI67" s="2"/>
      <c r="AJ67" s="2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</row>
    <row r="68" spans="1:48" s="32" customFormat="1" hidden="1">
      <c r="A68" s="346"/>
      <c r="B68" s="347"/>
      <c r="C68" s="256"/>
      <c r="D68" s="256"/>
      <c r="E68" s="256"/>
      <c r="F68" s="256"/>
      <c r="G68" s="348"/>
      <c r="H68" s="348"/>
      <c r="I68" s="121"/>
      <c r="J68" s="121"/>
      <c r="K68" s="121"/>
      <c r="L68" s="256"/>
      <c r="M68" s="66"/>
      <c r="N68" s="66"/>
      <c r="O68" s="256"/>
      <c r="P68" s="349"/>
      <c r="Q68" s="349"/>
      <c r="R68" s="349"/>
      <c r="S68" s="256"/>
      <c r="T68" s="256"/>
      <c r="U68" s="256"/>
      <c r="V68" s="350"/>
      <c r="W68" s="350"/>
      <c r="X68" s="350"/>
      <c r="Y68" s="351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</row>
    <row r="69" spans="1:48" s="32" customFormat="1" ht="16.5">
      <c r="A69" s="108"/>
      <c r="B69" s="331"/>
      <c r="C69" s="210"/>
      <c r="D69" s="210"/>
      <c r="E69" s="210"/>
      <c r="F69" s="210"/>
      <c r="G69" s="332"/>
      <c r="H69" s="332"/>
      <c r="I69" s="210"/>
      <c r="J69" s="210"/>
      <c r="K69" s="333"/>
      <c r="L69" s="334"/>
      <c r="M69" s="210"/>
      <c r="N69" s="210"/>
      <c r="O69" s="210"/>
      <c r="P69" s="300"/>
      <c r="Q69" s="335"/>
      <c r="R69" s="335"/>
      <c r="S69" s="335"/>
      <c r="T69" s="210"/>
      <c r="U69" s="300"/>
      <c r="V69" s="210"/>
      <c r="W69" s="336"/>
      <c r="X69" s="336"/>
      <c r="Y69" s="337"/>
      <c r="AK69" s="375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</row>
    <row r="70" spans="1:48" s="32" customFormat="1">
      <c r="A70" s="24" t="s">
        <v>22</v>
      </c>
      <c r="B70" s="25" t="s">
        <v>133</v>
      </c>
      <c r="C70" s="31" t="s">
        <v>170</v>
      </c>
      <c r="D70" s="14"/>
      <c r="E70" s="14"/>
      <c r="F70" s="14"/>
      <c r="G70" s="44"/>
      <c r="H70" s="44"/>
      <c r="I70" s="14"/>
      <c r="J70" s="14"/>
      <c r="K70" s="45"/>
      <c r="L70" s="46"/>
      <c r="M70" s="14"/>
      <c r="N70" s="14"/>
      <c r="O70" s="14"/>
      <c r="P70" s="47"/>
      <c r="Q70" s="48"/>
      <c r="R70" s="48"/>
      <c r="S70" s="48"/>
      <c r="T70" s="14"/>
      <c r="U70" s="47"/>
      <c r="V70" s="14"/>
      <c r="W70" s="84"/>
      <c r="X70" s="84"/>
      <c r="Y70" s="338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</row>
    <row r="71" spans="1:48" s="32" customFormat="1" ht="13.5" customHeight="1">
      <c r="A71" s="24"/>
      <c r="B71" s="25"/>
      <c r="C71" s="31"/>
      <c r="D71" s="516"/>
      <c r="E71" s="530" t="s">
        <v>30</v>
      </c>
      <c r="F71" s="14" t="s">
        <v>134</v>
      </c>
      <c r="G71" s="14"/>
      <c r="H71" s="14"/>
      <c r="I71" s="516"/>
      <c r="J71" s="516"/>
      <c r="K71" s="530" t="s">
        <v>29</v>
      </c>
      <c r="L71" s="926">
        <f>Y66</f>
        <v>124.79999999999998</v>
      </c>
      <c r="M71" s="925"/>
      <c r="N71" s="925"/>
      <c r="O71" s="925"/>
      <c r="P71" s="14" t="s">
        <v>32</v>
      </c>
      <c r="Q71" s="532" t="s">
        <v>135</v>
      </c>
      <c r="R71" s="930">
        <f>Y65-AG54</f>
        <v>26</v>
      </c>
      <c r="S71" s="931"/>
      <c r="T71" s="931"/>
      <c r="U71" s="14" t="s">
        <v>136</v>
      </c>
      <c r="V71" s="339"/>
      <c r="W71" s="339"/>
      <c r="X71" s="339"/>
      <c r="Y71" s="6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</row>
    <row r="72" spans="1:48" s="32" customFormat="1">
      <c r="A72" s="24"/>
      <c r="B72" s="25"/>
      <c r="C72" s="14"/>
      <c r="D72" s="532"/>
      <c r="E72" s="14"/>
      <c r="F72" s="530"/>
      <c r="G72" s="14"/>
      <c r="H72" s="14"/>
      <c r="I72" s="73"/>
      <c r="J72" s="73"/>
      <c r="K72" s="73"/>
      <c r="L72" s="73"/>
      <c r="M72" s="73"/>
      <c r="N72" s="73"/>
      <c r="O72" s="530"/>
      <c r="P72" s="531"/>
      <c r="Q72" s="532"/>
      <c r="R72" s="532"/>
      <c r="S72" s="14"/>
      <c r="T72" s="14"/>
      <c r="U72" s="14"/>
      <c r="V72" s="339"/>
      <c r="W72" s="339"/>
      <c r="X72" s="339"/>
      <c r="Y72" s="6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</row>
    <row r="73" spans="1:48" s="32" customFormat="1" ht="14.25" thickBot="1">
      <c r="A73" s="24"/>
      <c r="B73" s="25"/>
      <c r="C73" s="14"/>
      <c r="D73" s="530"/>
      <c r="E73" s="14"/>
      <c r="F73" s="14"/>
      <c r="G73" s="14"/>
      <c r="H73" s="14"/>
      <c r="I73" s="73"/>
      <c r="J73" s="73"/>
      <c r="K73" s="73"/>
      <c r="L73" s="73"/>
      <c r="M73" s="73"/>
      <c r="N73" s="73"/>
      <c r="O73" s="14"/>
      <c r="P73" s="14"/>
      <c r="Q73" s="344"/>
      <c r="R73" s="530"/>
      <c r="S73" s="534"/>
      <c r="T73" s="341"/>
      <c r="U73" s="49"/>
      <c r="V73" s="49"/>
      <c r="W73" s="51" t="s">
        <v>137</v>
      </c>
      <c r="X73" s="249" t="s">
        <v>29</v>
      </c>
      <c r="Y73" s="352">
        <f>Y74</f>
        <v>124.79999999999998</v>
      </c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</row>
    <row r="74" spans="1:48" s="32" customFormat="1" ht="14.25" thickTop="1">
      <c r="A74" s="24"/>
      <c r="B74" s="25"/>
      <c r="C74" s="14"/>
      <c r="D74" s="530"/>
      <c r="E74" s="14"/>
      <c r="F74" s="14"/>
      <c r="G74" s="14"/>
      <c r="H74" s="14"/>
      <c r="I74" s="14"/>
      <c r="J74" s="14"/>
      <c r="K74" s="530"/>
      <c r="L74" s="340"/>
      <c r="M74" s="530"/>
      <c r="N74" s="14"/>
      <c r="O74" s="14"/>
      <c r="P74" s="14"/>
      <c r="Q74" s="344"/>
      <c r="R74" s="530"/>
      <c r="S74" s="534"/>
      <c r="T74" s="534"/>
      <c r="U74" s="14"/>
      <c r="V74" s="353"/>
      <c r="W74" s="354" t="s">
        <v>171</v>
      </c>
      <c r="X74" s="355" t="s">
        <v>29</v>
      </c>
      <c r="Y74" s="356">
        <f>L71</f>
        <v>124.79999999999998</v>
      </c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</row>
    <row r="75" spans="1:48" s="32" customFormat="1">
      <c r="A75" s="43"/>
      <c r="B75" s="40"/>
      <c r="C75" s="530"/>
      <c r="D75" s="530"/>
      <c r="E75" s="530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344"/>
      <c r="R75" s="530"/>
      <c r="S75" s="534"/>
      <c r="T75" s="534"/>
      <c r="U75" s="14"/>
      <c r="V75" s="14"/>
      <c r="W75" s="532" t="s">
        <v>82</v>
      </c>
      <c r="X75" s="530"/>
      <c r="Y75" s="345">
        <f>Y74/R71</f>
        <v>4.7999999999999989</v>
      </c>
      <c r="AK75" s="378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</row>
    <row r="76" spans="1:48" s="32" customFormat="1">
      <c r="A76" s="346"/>
      <c r="B76" s="347"/>
      <c r="C76" s="66"/>
      <c r="D76" s="66"/>
      <c r="E76" s="66"/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357"/>
      <c r="R76" s="66"/>
      <c r="S76" s="20"/>
      <c r="T76" s="20"/>
      <c r="U76" s="256"/>
      <c r="V76" s="256"/>
      <c r="W76" s="263"/>
      <c r="X76" s="66"/>
      <c r="Y76" s="358"/>
      <c r="AB76" s="2"/>
      <c r="AC76" s="2"/>
      <c r="AD76" s="2"/>
      <c r="AE76" s="2"/>
      <c r="AF76" s="2"/>
      <c r="AG76" s="2"/>
      <c r="AH76" s="2"/>
      <c r="AI76" s="2"/>
      <c r="AJ76" s="2"/>
      <c r="AK76" s="378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</row>
    <row r="77" spans="1:48" s="32" customFormat="1" ht="16.5">
      <c r="A77" s="359"/>
      <c r="B77" s="360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38"/>
      <c r="Z77" s="375"/>
      <c r="AA77" s="375"/>
      <c r="AB77" s="375"/>
      <c r="AC77" s="375"/>
      <c r="AD77" s="375"/>
      <c r="AE77" s="375"/>
      <c r="AF77" s="375"/>
      <c r="AG77" s="375"/>
      <c r="AH77" s="375"/>
      <c r="AI77" s="375"/>
      <c r="AJ77" s="375"/>
      <c r="AK77" s="378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</row>
    <row r="78" spans="1:48" s="32" customFormat="1">
      <c r="A78" s="24" t="s">
        <v>25</v>
      </c>
      <c r="B78" s="25" t="s">
        <v>138</v>
      </c>
      <c r="C78" s="31" t="s">
        <v>170</v>
      </c>
      <c r="D78" s="14"/>
      <c r="E78" s="361"/>
      <c r="F78" s="361"/>
      <c r="G78" s="361"/>
      <c r="H78" s="361"/>
      <c r="I78" s="361"/>
      <c r="J78" s="361"/>
      <c r="K78" s="361"/>
      <c r="L78" s="361"/>
      <c r="M78" s="361"/>
      <c r="N78" s="361"/>
      <c r="O78" s="361"/>
      <c r="P78" s="361"/>
      <c r="Q78" s="361"/>
      <c r="R78" s="361"/>
      <c r="S78" s="361"/>
      <c r="T78" s="361"/>
      <c r="U78" s="361"/>
      <c r="V78" s="361"/>
      <c r="W78" s="361"/>
      <c r="X78" s="361"/>
      <c r="Y78" s="38"/>
      <c r="AK78" s="378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</row>
    <row r="79" spans="1:48" s="32" customFormat="1">
      <c r="A79" s="43"/>
      <c r="B79" s="30"/>
      <c r="C79" s="14"/>
      <c r="D79" s="14"/>
      <c r="E79" s="530" t="s">
        <v>30</v>
      </c>
      <c r="F79" s="14" t="s">
        <v>34</v>
      </c>
      <c r="G79" s="14"/>
      <c r="H79" s="14"/>
      <c r="I79" s="530" t="s">
        <v>29</v>
      </c>
      <c r="J79" s="924">
        <v>94</v>
      </c>
      <c r="K79" s="925"/>
      <c r="L79" s="925"/>
      <c r="M79" s="925"/>
      <c r="N79" s="14" t="s">
        <v>35</v>
      </c>
      <c r="O79" s="14"/>
      <c r="P79" s="14"/>
      <c r="Q79" s="14"/>
      <c r="R79" s="14"/>
      <c r="S79" s="14"/>
      <c r="T79" s="14"/>
      <c r="U79" s="14"/>
      <c r="V79" s="84"/>
      <c r="W79" s="84"/>
      <c r="X79" s="84"/>
      <c r="Y79" s="38"/>
      <c r="AK79" s="378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</row>
    <row r="80" spans="1:48" s="32" customFormat="1">
      <c r="A80" s="43"/>
      <c r="B80" s="30"/>
      <c r="C80" s="14"/>
      <c r="D80" s="14"/>
      <c r="E80" s="530" t="s">
        <v>30</v>
      </c>
      <c r="F80" s="14" t="s">
        <v>160</v>
      </c>
      <c r="G80" s="14"/>
      <c r="H80" s="14"/>
      <c r="I80" s="530" t="s">
        <v>29</v>
      </c>
      <c r="J80" s="926">
        <f>'1-2.H'!AO41+'1-2.H'!AT41</f>
        <v>137.79999999999998</v>
      </c>
      <c r="K80" s="925"/>
      <c r="L80" s="925"/>
      <c r="M80" s="925"/>
      <c r="N80" s="14" t="s">
        <v>32</v>
      </c>
      <c r="O80" s="14"/>
      <c r="P80" s="14"/>
      <c r="Q80" s="14"/>
      <c r="R80" s="14"/>
      <c r="S80" s="14"/>
      <c r="T80" s="14"/>
      <c r="U80" s="14"/>
      <c r="V80" s="84"/>
      <c r="W80" s="84"/>
      <c r="X80" s="84"/>
      <c r="Y80" s="38"/>
      <c r="AK80" s="378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</row>
    <row r="81" spans="1:48" s="32" customFormat="1">
      <c r="A81" s="43"/>
      <c r="B81" s="30"/>
      <c r="C81" s="14"/>
      <c r="D81" s="14"/>
      <c r="E81" s="530" t="s">
        <v>30</v>
      </c>
      <c r="F81" s="14" t="s">
        <v>161</v>
      </c>
      <c r="G81" s="14"/>
      <c r="H81" s="14"/>
      <c r="I81" s="530" t="s">
        <v>68</v>
      </c>
      <c r="J81" s="940">
        <f>J80</f>
        <v>137.79999999999998</v>
      </c>
      <c r="K81" s="941"/>
      <c r="L81" s="941"/>
      <c r="M81" s="941"/>
      <c r="N81" s="941"/>
      <c r="O81" s="530" t="s">
        <v>69</v>
      </c>
      <c r="P81" s="942">
        <f>J79/1000</f>
        <v>9.4E-2</v>
      </c>
      <c r="Q81" s="942"/>
      <c r="R81" s="943"/>
      <c r="S81" s="943"/>
      <c r="T81" s="943"/>
      <c r="U81" s="14"/>
      <c r="V81" s="84"/>
      <c r="W81" s="84"/>
      <c r="X81" s="84"/>
      <c r="Y81" s="38"/>
      <c r="AK81" s="378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</row>
    <row r="82" spans="1:48" s="32" customFormat="1">
      <c r="A82" s="43"/>
      <c r="B82" s="30"/>
      <c r="C82" s="14"/>
      <c r="D82" s="14"/>
      <c r="E82" s="14"/>
      <c r="F82" s="14"/>
      <c r="G82" s="532"/>
      <c r="H82" s="14"/>
      <c r="I82" s="530" t="s">
        <v>68</v>
      </c>
      <c r="J82" s="936">
        <f>J81*P81</f>
        <v>12.953199999999999</v>
      </c>
      <c r="K82" s="937"/>
      <c r="L82" s="937"/>
      <c r="M82" s="937"/>
      <c r="N82" s="937"/>
      <c r="O82" s="530"/>
      <c r="P82" s="901"/>
      <c r="Q82" s="901"/>
      <c r="R82" s="14"/>
      <c r="S82" s="530"/>
      <c r="T82" s="14"/>
      <c r="U82" s="14"/>
      <c r="V82" s="84"/>
      <c r="W82" s="84"/>
      <c r="X82" s="84"/>
      <c r="Y82" s="38"/>
      <c r="AK82" s="378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</row>
    <row r="83" spans="1:48" s="32" customFormat="1">
      <c r="A83" s="43"/>
      <c r="B83" s="30"/>
      <c r="C83" s="14"/>
      <c r="D83" s="14"/>
      <c r="E83" s="14"/>
      <c r="F83" s="14"/>
      <c r="G83" s="532"/>
      <c r="H83" s="14"/>
      <c r="I83" s="530"/>
      <c r="J83" s="528"/>
      <c r="K83" s="529"/>
      <c r="L83" s="529"/>
      <c r="M83" s="529"/>
      <c r="N83" s="529"/>
      <c r="O83" s="530"/>
      <c r="P83" s="530"/>
      <c r="Q83" s="530"/>
      <c r="R83" s="14"/>
      <c r="S83" s="530"/>
      <c r="T83" s="14"/>
      <c r="U83" s="14"/>
      <c r="V83" s="84"/>
      <c r="W83" s="84"/>
      <c r="X83" s="84"/>
      <c r="Y83" s="38"/>
      <c r="Z83" s="378"/>
      <c r="AA83" s="378"/>
      <c r="AB83" s="378"/>
      <c r="AC83" s="378"/>
      <c r="AD83" s="378"/>
      <c r="AE83" s="378"/>
      <c r="AF83" s="378"/>
      <c r="AG83" s="378"/>
      <c r="AH83" s="378"/>
      <c r="AI83" s="378"/>
      <c r="AJ83" s="378"/>
      <c r="AK83" s="378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</row>
    <row r="84" spans="1:48" s="32" customFormat="1" ht="14.25" thickBot="1">
      <c r="A84" s="43"/>
      <c r="B84" s="30"/>
      <c r="C84" s="14"/>
      <c r="D84" s="14"/>
      <c r="E84" s="14"/>
      <c r="F84" s="14"/>
      <c r="G84" s="44"/>
      <c r="H84" s="44"/>
      <c r="I84" s="44"/>
      <c r="J84" s="14"/>
      <c r="K84" s="14"/>
      <c r="L84" s="14"/>
      <c r="M84" s="530"/>
      <c r="N84" s="530"/>
      <c r="O84" s="14"/>
      <c r="P84" s="48"/>
      <c r="Q84" s="48"/>
      <c r="R84" s="63"/>
      <c r="S84" s="49"/>
      <c r="T84" s="49"/>
      <c r="U84" s="49"/>
      <c r="V84" s="86"/>
      <c r="W84" s="51" t="s">
        <v>176</v>
      </c>
      <c r="X84" s="87" t="s">
        <v>29</v>
      </c>
      <c r="Y84" s="89">
        <f>J82</f>
        <v>12.953199999999999</v>
      </c>
      <c r="Z84" s="378"/>
      <c r="AA84" s="378"/>
      <c r="AB84" s="378"/>
      <c r="AC84" s="378"/>
      <c r="AD84" s="378"/>
      <c r="AE84" s="378"/>
      <c r="AF84" s="378"/>
      <c r="AG84" s="378"/>
      <c r="AH84" s="378"/>
      <c r="AI84" s="378"/>
      <c r="AJ84" s="378"/>
      <c r="AK84" s="378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</row>
    <row r="85" spans="1:48" s="32" customFormat="1" ht="14.25" thickTop="1">
      <c r="A85" s="346"/>
      <c r="B85" s="65"/>
      <c r="C85" s="256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537"/>
      <c r="Z85" s="378"/>
      <c r="AA85" s="378"/>
      <c r="AB85" s="378"/>
      <c r="AC85" s="378"/>
      <c r="AD85" s="378"/>
      <c r="AE85" s="378"/>
      <c r="AF85" s="378"/>
      <c r="AG85" s="378"/>
      <c r="AH85" s="378"/>
      <c r="AI85" s="378"/>
      <c r="AJ85" s="378"/>
      <c r="AK85" s="378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</row>
    <row r="86" spans="1:48" s="73" customFormat="1" ht="12">
      <c r="A86" s="108"/>
      <c r="B86" s="81"/>
      <c r="C86" s="210"/>
      <c r="D86" s="538"/>
      <c r="E86" s="538"/>
      <c r="F86" s="538"/>
      <c r="G86" s="538"/>
      <c r="H86" s="538"/>
      <c r="I86" s="538"/>
      <c r="J86" s="538"/>
      <c r="K86" s="538"/>
      <c r="L86" s="538"/>
      <c r="M86" s="538"/>
      <c r="N86" s="538"/>
      <c r="O86" s="538"/>
      <c r="P86" s="538"/>
      <c r="Q86" s="538"/>
      <c r="R86" s="538"/>
      <c r="S86" s="538"/>
      <c r="T86" s="538"/>
      <c r="U86" s="538"/>
      <c r="V86" s="538"/>
      <c r="W86" s="538"/>
      <c r="X86" s="538"/>
      <c r="Y86" s="539"/>
      <c r="Z86" s="758"/>
      <c r="AA86" s="758"/>
      <c r="AB86" s="758"/>
      <c r="AC86" s="758"/>
      <c r="AD86" s="758"/>
      <c r="AE86" s="758"/>
      <c r="AF86" s="758"/>
      <c r="AG86" s="758"/>
      <c r="AH86" s="758"/>
      <c r="AI86" s="758"/>
      <c r="AJ86" s="758"/>
      <c r="AK86" s="14"/>
    </row>
    <row r="87" spans="1:48" s="73" customFormat="1" ht="12">
      <c r="A87" s="24" t="s">
        <v>53</v>
      </c>
      <c r="B87" s="25" t="s">
        <v>122</v>
      </c>
      <c r="C87" s="756" t="s">
        <v>492</v>
      </c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14"/>
      <c r="Y87" s="38"/>
      <c r="Z87" s="758"/>
      <c r="AA87" s="758"/>
      <c r="AB87" s="758"/>
      <c r="AC87" s="758"/>
      <c r="AD87" s="758"/>
      <c r="AE87" s="758"/>
      <c r="AF87" s="758"/>
      <c r="AG87" s="758"/>
      <c r="AH87" s="758"/>
      <c r="AI87" s="758"/>
      <c r="AJ87" s="758"/>
      <c r="AK87" s="14"/>
    </row>
    <row r="88" spans="1:48" s="73" customFormat="1" ht="14.25">
      <c r="A88" s="39"/>
      <c r="B88" s="40"/>
      <c r="C88" s="74"/>
      <c r="D88" s="758" t="s">
        <v>177</v>
      </c>
      <c r="E88" s="74" t="s">
        <v>308</v>
      </c>
      <c r="F88" s="74"/>
      <c r="G88" s="74"/>
      <c r="H88" s="536" t="s">
        <v>311</v>
      </c>
      <c r="I88" s="916">
        <v>10</v>
      </c>
      <c r="J88" s="916"/>
      <c r="K88" s="536" t="s">
        <v>312</v>
      </c>
      <c r="L88" s="916">
        <v>3</v>
      </c>
      <c r="M88" s="916"/>
      <c r="N88" s="758" t="s">
        <v>310</v>
      </c>
      <c r="O88" s="758">
        <v>2</v>
      </c>
      <c r="P88" s="758" t="s">
        <v>69</v>
      </c>
      <c r="Q88" s="939">
        <v>2.8</v>
      </c>
      <c r="R88" s="939"/>
      <c r="S88" s="758" t="s">
        <v>242</v>
      </c>
      <c r="T88" s="938">
        <f>(I88+L88)*O88*Q88</f>
        <v>72.8</v>
      </c>
      <c r="U88" s="938"/>
      <c r="V88" s="938"/>
      <c r="W88" s="536" t="s">
        <v>313</v>
      </c>
      <c r="X88" s="74"/>
      <c r="Y88" s="363"/>
      <c r="Z88" s="758"/>
      <c r="AA88" s="758"/>
      <c r="AB88" s="758"/>
      <c r="AC88" s="758"/>
      <c r="AD88" s="758"/>
      <c r="AE88" s="758"/>
      <c r="AF88" s="758"/>
      <c r="AG88" s="758"/>
      <c r="AH88" s="758"/>
      <c r="AI88" s="758"/>
      <c r="AJ88" s="758"/>
      <c r="AK88" s="14"/>
    </row>
    <row r="89" spans="1:48" s="73" customFormat="1" ht="14.25">
      <c r="A89" s="39"/>
      <c r="B89" s="40"/>
      <c r="C89" s="74"/>
      <c r="D89" s="758" t="s">
        <v>243</v>
      </c>
      <c r="E89" s="74" t="s">
        <v>309</v>
      </c>
      <c r="F89" s="74"/>
      <c r="G89" s="74"/>
      <c r="H89" s="536" t="s">
        <v>311</v>
      </c>
      <c r="I89" s="916">
        <v>3</v>
      </c>
      <c r="J89" s="916"/>
      <c r="K89" s="759" t="s">
        <v>312</v>
      </c>
      <c r="L89" s="916">
        <v>3</v>
      </c>
      <c r="M89" s="916"/>
      <c r="N89" s="758" t="s">
        <v>310</v>
      </c>
      <c r="O89" s="758">
        <v>2</v>
      </c>
      <c r="P89" s="758" t="s">
        <v>69</v>
      </c>
      <c r="Q89" s="939">
        <v>2.8</v>
      </c>
      <c r="R89" s="939"/>
      <c r="S89" s="758" t="s">
        <v>242</v>
      </c>
      <c r="T89" s="938">
        <f>(I89+L89)*O89*Q89</f>
        <v>33.599999999999994</v>
      </c>
      <c r="U89" s="938"/>
      <c r="V89" s="938"/>
      <c r="W89" s="536" t="s">
        <v>314</v>
      </c>
      <c r="X89" s="74"/>
      <c r="Y89" s="363"/>
      <c r="Z89" s="758"/>
      <c r="AA89" s="758"/>
      <c r="AB89" s="758"/>
      <c r="AC89" s="758"/>
      <c r="AD89" s="758"/>
      <c r="AE89" s="758"/>
      <c r="AF89" s="758"/>
      <c r="AG89" s="758"/>
      <c r="AH89" s="758"/>
      <c r="AI89" s="758"/>
      <c r="AJ89" s="758"/>
      <c r="AK89" s="14"/>
    </row>
    <row r="90" spans="1:48" s="73" customFormat="1" ht="12">
      <c r="A90" s="39"/>
      <c r="B90" s="40"/>
      <c r="C90" s="74"/>
      <c r="D90" s="758"/>
      <c r="E90" s="74"/>
      <c r="F90" s="74"/>
      <c r="G90" s="74"/>
      <c r="H90" s="74"/>
      <c r="I90" s="74"/>
      <c r="J90" s="74"/>
      <c r="K90" s="74"/>
      <c r="L90" s="74"/>
      <c r="M90" s="75"/>
      <c r="O90" s="761"/>
      <c r="P90" s="761"/>
      <c r="Q90" s="760"/>
      <c r="R90" s="74"/>
      <c r="S90" s="74"/>
      <c r="T90" s="74"/>
      <c r="U90" s="74"/>
      <c r="V90" s="74"/>
      <c r="W90" s="74"/>
      <c r="X90" s="74"/>
      <c r="Y90" s="364"/>
      <c r="Z90" s="758"/>
      <c r="AA90" s="758"/>
      <c r="AB90" s="758"/>
      <c r="AC90" s="758"/>
      <c r="AD90" s="758"/>
      <c r="AE90" s="758"/>
      <c r="AF90" s="758"/>
      <c r="AG90" s="758"/>
      <c r="AH90" s="758"/>
      <c r="AI90" s="758"/>
      <c r="AJ90" s="758"/>
      <c r="AK90" s="14"/>
    </row>
    <row r="91" spans="1:48" s="73" customFormat="1" ht="12.75" thickBot="1">
      <c r="A91" s="24"/>
      <c r="B91" s="97"/>
      <c r="C91" s="98"/>
      <c r="D91" s="99"/>
      <c r="E91" s="109"/>
      <c r="F91" s="109"/>
      <c r="G91" s="365"/>
      <c r="H91" s="365"/>
      <c r="I91" s="366"/>
      <c r="J91" s="100"/>
      <c r="K91" s="101"/>
      <c r="L91" s="367"/>
      <c r="M91" s="367"/>
      <c r="N91" s="367"/>
      <c r="O91" s="100"/>
      <c r="P91" s="102"/>
      <c r="Q91" s="46"/>
      <c r="R91" s="14"/>
      <c r="S91" s="14"/>
      <c r="T91" s="14"/>
      <c r="U91" s="49"/>
      <c r="V91" s="49"/>
      <c r="W91" s="107" t="s">
        <v>245</v>
      </c>
      <c r="X91" s="368" t="s">
        <v>244</v>
      </c>
      <c r="Y91" s="369">
        <f>Y92</f>
        <v>106.39999999999999</v>
      </c>
      <c r="Z91" s="758"/>
      <c r="AA91" s="758"/>
      <c r="AB91" s="758"/>
      <c r="AC91" s="758"/>
      <c r="AD91" s="758"/>
      <c r="AE91" s="758"/>
      <c r="AF91" s="758"/>
      <c r="AG91" s="758"/>
      <c r="AH91" s="758"/>
      <c r="AI91" s="758"/>
      <c r="AJ91" s="758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</row>
    <row r="92" spans="1:48" s="73" customFormat="1" ht="12.75" thickTop="1">
      <c r="A92" s="24"/>
      <c r="B92" s="97"/>
      <c r="C92" s="98"/>
      <c r="D92" s="99"/>
      <c r="E92" s="109"/>
      <c r="F92" s="109"/>
      <c r="G92" s="365"/>
      <c r="H92" s="365"/>
      <c r="I92" s="366"/>
      <c r="J92" s="100"/>
      <c r="K92" s="101"/>
      <c r="L92" s="367"/>
      <c r="M92" s="367"/>
      <c r="N92" s="367"/>
      <c r="O92" s="100"/>
      <c r="P92" s="102"/>
      <c r="Q92" s="370"/>
      <c r="R92" s="14"/>
      <c r="S92" s="14"/>
      <c r="T92" s="14"/>
      <c r="U92" s="14"/>
      <c r="V92" s="14"/>
      <c r="W92" s="103" t="s">
        <v>493</v>
      </c>
      <c r="X92" s="98" t="s">
        <v>244</v>
      </c>
      <c r="Y92" s="104">
        <f>SUM(T88:V89)</f>
        <v>106.39999999999999</v>
      </c>
      <c r="Z92" s="758"/>
      <c r="AA92" s="758"/>
      <c r="AB92" s="758"/>
      <c r="AC92" s="758"/>
      <c r="AD92" s="758"/>
      <c r="AE92" s="758"/>
      <c r="AF92" s="758"/>
      <c r="AG92" s="758"/>
      <c r="AH92" s="758"/>
      <c r="AI92" s="758"/>
      <c r="AJ92" s="758"/>
      <c r="AK92" s="14"/>
    </row>
    <row r="93" spans="1:48" s="73" customFormat="1" ht="12">
      <c r="A93" s="64"/>
      <c r="B93" s="112"/>
      <c r="C93" s="113"/>
      <c r="D93" s="114"/>
      <c r="E93" s="115"/>
      <c r="F93" s="115"/>
      <c r="G93" s="115"/>
      <c r="H93" s="115"/>
      <c r="I93" s="116"/>
      <c r="J93" s="117"/>
      <c r="K93" s="118"/>
      <c r="L93" s="119"/>
      <c r="M93" s="119"/>
      <c r="N93" s="119"/>
      <c r="O93" s="117"/>
      <c r="P93" s="120"/>
      <c r="Q93" s="121"/>
      <c r="R93" s="256"/>
      <c r="S93" s="256"/>
      <c r="T93" s="256"/>
      <c r="U93" s="256"/>
      <c r="V93" s="256"/>
      <c r="W93" s="371"/>
      <c r="X93" s="113"/>
      <c r="Y93" s="372"/>
      <c r="Z93" s="758"/>
      <c r="AA93" s="758"/>
      <c r="AB93" s="758"/>
      <c r="AC93" s="758"/>
      <c r="AD93" s="758"/>
      <c r="AE93" s="758"/>
      <c r="AF93" s="758"/>
      <c r="AG93" s="758"/>
      <c r="AH93" s="758"/>
      <c r="AI93" s="758"/>
      <c r="AJ93" s="758"/>
      <c r="AK93" s="14"/>
    </row>
    <row r="94" spans="1:48" s="14" customFormat="1" ht="12">
      <c r="A94" s="24"/>
      <c r="B94" s="99"/>
      <c r="C94" s="98"/>
      <c r="D94" s="99"/>
      <c r="E94" s="109"/>
      <c r="F94" s="109"/>
      <c r="G94" s="109"/>
      <c r="H94" s="109"/>
      <c r="I94" s="110"/>
      <c r="J94" s="100"/>
      <c r="K94" s="101"/>
      <c r="L94" s="111"/>
      <c r="M94" s="111"/>
      <c r="N94" s="111"/>
      <c r="O94" s="100"/>
      <c r="P94" s="102"/>
      <c r="Q94" s="46"/>
      <c r="R94" s="73"/>
      <c r="S94" s="73"/>
      <c r="T94" s="73"/>
      <c r="U94" s="73"/>
      <c r="V94" s="73"/>
      <c r="W94" s="103"/>
      <c r="X94" s="98"/>
      <c r="Y94" s="374"/>
      <c r="Z94" s="233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</row>
    <row r="95" spans="1:48" s="32" customFormat="1">
      <c r="A95" s="373"/>
      <c r="B95" s="99"/>
      <c r="C95" s="98"/>
      <c r="D95" s="99"/>
      <c r="E95" s="109"/>
      <c r="F95" s="109"/>
      <c r="G95" s="109"/>
      <c r="H95" s="109"/>
      <c r="I95" s="110"/>
      <c r="J95" s="100"/>
      <c r="K95" s="101"/>
      <c r="L95" s="111"/>
      <c r="M95" s="111"/>
      <c r="N95" s="111"/>
      <c r="O95" s="100"/>
      <c r="P95" s="102"/>
      <c r="Q95" s="46"/>
      <c r="R95" s="73"/>
      <c r="S95" s="73"/>
      <c r="T95" s="73"/>
      <c r="U95" s="73"/>
      <c r="V95" s="73"/>
      <c r="W95" s="103"/>
      <c r="X95" s="98"/>
      <c r="Y95" s="374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</row>
    <row r="96" spans="1:48" s="32" customFormat="1">
      <c r="A96" s="373"/>
      <c r="B96" s="99"/>
      <c r="C96" s="98"/>
      <c r="D96" s="99"/>
      <c r="E96" s="109"/>
      <c r="F96" s="109"/>
      <c r="G96" s="109"/>
      <c r="H96" s="109"/>
      <c r="I96" s="110"/>
      <c r="J96" s="100"/>
      <c r="K96" s="101"/>
      <c r="L96" s="111"/>
      <c r="M96" s="111"/>
      <c r="N96" s="111"/>
      <c r="O96" s="100"/>
      <c r="P96" s="102"/>
      <c r="Q96" s="46"/>
      <c r="R96" s="73"/>
      <c r="S96" s="73"/>
      <c r="T96" s="73"/>
      <c r="U96" s="73"/>
      <c r="V96" s="73"/>
      <c r="W96" s="103"/>
      <c r="X96" s="98"/>
      <c r="Y96" s="374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</row>
    <row r="97" spans="1:48" s="32" customFormat="1">
      <c r="A97" s="373"/>
      <c r="B97" s="99"/>
      <c r="C97" s="98"/>
      <c r="D97" s="99"/>
      <c r="E97" s="109"/>
      <c r="F97" s="109"/>
      <c r="G97" s="109"/>
      <c r="H97" s="109"/>
      <c r="I97" s="110"/>
      <c r="J97" s="100"/>
      <c r="K97" s="101"/>
      <c r="L97" s="111"/>
      <c r="M97" s="111"/>
      <c r="N97" s="111"/>
      <c r="O97" s="100"/>
      <c r="P97" s="102"/>
      <c r="Q97" s="46"/>
      <c r="R97" s="73"/>
      <c r="S97" s="73"/>
      <c r="T97" s="73"/>
      <c r="U97" s="73"/>
      <c r="V97" s="73"/>
      <c r="W97" s="103"/>
      <c r="X97" s="98"/>
      <c r="Y97" s="374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26"/>
      <c r="AM97" s="726"/>
      <c r="AN97" s="726"/>
      <c r="AO97" s="726"/>
      <c r="AP97" s="726"/>
      <c r="AQ97" s="726"/>
      <c r="AR97" s="726"/>
      <c r="AS97" s="726"/>
      <c r="AT97" s="726"/>
      <c r="AU97" s="726"/>
      <c r="AV97" s="726"/>
    </row>
    <row r="98" spans="1:48" s="32" customFormat="1">
      <c r="A98" s="373"/>
      <c r="B98" s="99"/>
      <c r="C98" s="98"/>
      <c r="D98" s="99"/>
      <c r="E98" s="109"/>
      <c r="F98" s="109"/>
      <c r="G98" s="109"/>
      <c r="H98" s="109"/>
      <c r="I98" s="110"/>
      <c r="J98" s="100"/>
      <c r="K98" s="101"/>
      <c r="L98" s="111"/>
      <c r="M98" s="111"/>
      <c r="N98" s="111"/>
      <c r="O98" s="100"/>
      <c r="P98" s="102"/>
      <c r="Q98" s="46"/>
      <c r="R98" s="73"/>
      <c r="S98" s="73"/>
      <c r="T98" s="73"/>
      <c r="U98" s="73"/>
      <c r="V98" s="73"/>
      <c r="W98" s="103"/>
      <c r="X98" s="98"/>
      <c r="Y98" s="374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26"/>
      <c r="AM98" s="726"/>
      <c r="AN98" s="726"/>
      <c r="AO98" s="726"/>
      <c r="AP98" s="726"/>
      <c r="AQ98" s="726"/>
      <c r="AR98" s="726"/>
      <c r="AS98" s="726"/>
      <c r="AT98" s="726"/>
      <c r="AU98" s="726"/>
      <c r="AV98" s="726"/>
    </row>
    <row r="99" spans="1:48" s="32" customFormat="1">
      <c r="A99" s="373"/>
      <c r="B99" s="99"/>
      <c r="C99" s="98"/>
      <c r="D99" s="99"/>
      <c r="E99" s="109"/>
      <c r="F99" s="109"/>
      <c r="G99" s="109"/>
      <c r="H99" s="109"/>
      <c r="I99" s="110"/>
      <c r="J99" s="100"/>
      <c r="K99" s="101"/>
      <c r="L99" s="111"/>
      <c r="M99" s="111"/>
      <c r="N99" s="111"/>
      <c r="O99" s="100"/>
      <c r="P99" s="102"/>
      <c r="Q99" s="46"/>
      <c r="R99" s="73"/>
      <c r="S99" s="73"/>
      <c r="T99" s="73"/>
      <c r="U99" s="73"/>
      <c r="V99" s="73"/>
      <c r="W99" s="103"/>
      <c r="X99" s="98"/>
      <c r="Y99" s="374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26"/>
      <c r="AM99" s="726"/>
      <c r="AN99" s="726"/>
      <c r="AO99" s="726"/>
      <c r="AP99" s="726"/>
      <c r="AQ99" s="726"/>
      <c r="AR99" s="726"/>
      <c r="AS99" s="726"/>
      <c r="AT99" s="726"/>
      <c r="AU99" s="726"/>
      <c r="AV99" s="726"/>
    </row>
    <row r="100" spans="1:48" s="378" customFormat="1">
      <c r="A100" s="373"/>
      <c r="B100" s="99"/>
      <c r="C100" s="98"/>
      <c r="D100" s="99"/>
      <c r="E100" s="109"/>
      <c r="F100" s="109"/>
      <c r="G100" s="109"/>
      <c r="H100" s="109"/>
      <c r="I100" s="110"/>
      <c r="J100" s="100"/>
      <c r="K100" s="101"/>
      <c r="L100" s="111"/>
      <c r="M100" s="111"/>
      <c r="N100" s="111"/>
      <c r="O100" s="100"/>
      <c r="P100" s="102"/>
      <c r="Q100" s="46"/>
      <c r="R100" s="73"/>
      <c r="S100" s="73"/>
      <c r="T100" s="73"/>
      <c r="U100" s="73"/>
      <c r="V100" s="73"/>
      <c r="W100" s="103"/>
      <c r="X100" s="98"/>
      <c r="Y100" s="374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26"/>
      <c r="AM100" s="726"/>
      <c r="AN100" s="726"/>
      <c r="AO100" s="726"/>
      <c r="AP100" s="726"/>
      <c r="AQ100" s="726"/>
      <c r="AR100" s="726"/>
      <c r="AS100" s="726"/>
      <c r="AT100" s="726"/>
      <c r="AU100" s="726"/>
      <c r="AV100" s="726"/>
    </row>
    <row r="101" spans="1:48" s="378" customFormat="1">
      <c r="A101" s="373"/>
      <c r="B101" s="99"/>
      <c r="C101" s="98"/>
      <c r="D101" s="99"/>
      <c r="E101" s="109"/>
      <c r="F101" s="109"/>
      <c r="G101" s="109"/>
      <c r="H101" s="109"/>
      <c r="I101" s="110"/>
      <c r="J101" s="100"/>
      <c r="K101" s="101"/>
      <c r="L101" s="111"/>
      <c r="M101" s="111"/>
      <c r="N101" s="111"/>
      <c r="O101" s="100"/>
      <c r="P101" s="102"/>
      <c r="Q101" s="46"/>
      <c r="R101" s="73"/>
      <c r="S101" s="73"/>
      <c r="T101" s="73"/>
      <c r="U101" s="73"/>
      <c r="V101" s="73"/>
      <c r="W101" s="103"/>
      <c r="X101" s="98"/>
      <c r="Y101" s="374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26"/>
      <c r="AM101" s="726"/>
      <c r="AN101" s="726"/>
      <c r="AO101" s="726"/>
      <c r="AP101" s="726"/>
      <c r="AQ101" s="726"/>
      <c r="AR101" s="726"/>
      <c r="AS101" s="726"/>
      <c r="AT101" s="726"/>
      <c r="AU101" s="726"/>
      <c r="AV101" s="726"/>
    </row>
    <row r="102" spans="1:48" s="378" customFormat="1">
      <c r="A102" s="373"/>
      <c r="B102" s="99"/>
      <c r="C102" s="98"/>
      <c r="D102" s="99"/>
      <c r="E102" s="109"/>
      <c r="F102" s="109"/>
      <c r="G102" s="109"/>
      <c r="H102" s="109"/>
      <c r="I102" s="110"/>
      <c r="J102" s="100"/>
      <c r="K102" s="101"/>
      <c r="L102" s="111"/>
      <c r="M102" s="111"/>
      <c r="N102" s="111"/>
      <c r="O102" s="100"/>
      <c r="P102" s="102"/>
      <c r="Q102" s="46"/>
      <c r="R102" s="73"/>
      <c r="S102" s="73"/>
      <c r="T102" s="73"/>
      <c r="U102" s="73"/>
      <c r="V102" s="73"/>
      <c r="W102" s="103"/>
      <c r="X102" s="98"/>
      <c r="Y102" s="374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26"/>
      <c r="AM102" s="726"/>
      <c r="AN102" s="726"/>
      <c r="AO102" s="726"/>
      <c r="AP102" s="726"/>
      <c r="AQ102" s="726"/>
      <c r="AR102" s="726"/>
      <c r="AS102" s="726"/>
      <c r="AT102" s="726"/>
      <c r="AU102" s="726"/>
      <c r="AV102" s="726"/>
    </row>
    <row r="103" spans="1:48" s="378" customFormat="1">
      <c r="A103" s="373"/>
      <c r="B103" s="99"/>
      <c r="C103" s="98"/>
      <c r="D103" s="99"/>
      <c r="E103" s="109"/>
      <c r="F103" s="109"/>
      <c r="G103" s="109"/>
      <c r="H103" s="109"/>
      <c r="I103" s="110"/>
      <c r="J103" s="100"/>
      <c r="K103" s="101"/>
      <c r="L103" s="111"/>
      <c r="M103" s="111"/>
      <c r="N103" s="111"/>
      <c r="O103" s="100"/>
      <c r="P103" s="102"/>
      <c r="Q103" s="46"/>
      <c r="R103" s="73"/>
      <c r="S103" s="73"/>
      <c r="T103" s="73"/>
      <c r="U103" s="73"/>
      <c r="V103" s="73"/>
      <c r="W103" s="103"/>
      <c r="X103" s="98"/>
      <c r="Y103" s="374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26"/>
      <c r="AM103" s="726"/>
      <c r="AN103" s="726"/>
      <c r="AO103" s="726"/>
      <c r="AP103" s="726"/>
      <c r="AQ103" s="726"/>
      <c r="AR103" s="726"/>
      <c r="AS103" s="726"/>
      <c r="AT103" s="726"/>
      <c r="AU103" s="726"/>
      <c r="AV103" s="726"/>
    </row>
    <row r="104" spans="1:48" s="378" customFormat="1">
      <c r="A104" s="373"/>
      <c r="B104" s="99"/>
      <c r="C104" s="98"/>
      <c r="D104" s="99"/>
      <c r="E104" s="109"/>
      <c r="F104" s="109"/>
      <c r="G104" s="109"/>
      <c r="H104" s="109"/>
      <c r="I104" s="110"/>
      <c r="J104" s="100"/>
      <c r="K104" s="101"/>
      <c r="L104" s="111"/>
      <c r="M104" s="111"/>
      <c r="N104" s="111"/>
      <c r="O104" s="100"/>
      <c r="P104" s="102"/>
      <c r="Q104" s="46"/>
      <c r="R104" s="73"/>
      <c r="S104" s="73"/>
      <c r="T104" s="73"/>
      <c r="U104" s="73"/>
      <c r="V104" s="73"/>
      <c r="W104" s="103"/>
      <c r="X104" s="98"/>
      <c r="Y104" s="374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26"/>
      <c r="AM104" s="726"/>
      <c r="AN104" s="726"/>
      <c r="AO104" s="726"/>
      <c r="AP104" s="726"/>
      <c r="AQ104" s="726"/>
      <c r="AR104" s="726"/>
      <c r="AS104" s="726"/>
      <c r="AT104" s="726"/>
      <c r="AU104" s="726"/>
      <c r="AV104" s="726"/>
    </row>
    <row r="105" spans="1:48" s="378" customFormat="1">
      <c r="A105" s="373"/>
      <c r="B105" s="99"/>
      <c r="C105" s="98"/>
      <c r="D105" s="99"/>
      <c r="E105" s="109"/>
      <c r="F105" s="109"/>
      <c r="G105" s="109"/>
      <c r="H105" s="109"/>
      <c r="I105" s="110"/>
      <c r="J105" s="100"/>
      <c r="K105" s="101"/>
      <c r="L105" s="111"/>
      <c r="M105" s="111"/>
      <c r="N105" s="111"/>
      <c r="O105" s="100"/>
      <c r="P105" s="102"/>
      <c r="Q105" s="46"/>
      <c r="R105" s="73"/>
      <c r="S105" s="73"/>
      <c r="T105" s="73"/>
      <c r="U105" s="73"/>
      <c r="V105" s="73"/>
      <c r="W105" s="103"/>
      <c r="X105" s="98"/>
      <c r="Y105" s="374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26"/>
      <c r="AM105" s="726"/>
      <c r="AN105" s="726"/>
      <c r="AO105" s="726"/>
      <c r="AP105" s="726"/>
      <c r="AQ105" s="726"/>
      <c r="AR105" s="726"/>
      <c r="AS105" s="726"/>
      <c r="AT105" s="726"/>
      <c r="AU105" s="726"/>
      <c r="AV105" s="726"/>
    </row>
    <row r="106" spans="1:48" s="378" customFormat="1">
      <c r="A106" s="373"/>
      <c r="B106" s="99"/>
      <c r="C106" s="98"/>
      <c r="D106" s="99"/>
      <c r="E106" s="109"/>
      <c r="F106" s="109"/>
      <c r="G106" s="109"/>
      <c r="H106" s="109"/>
      <c r="I106" s="110"/>
      <c r="J106" s="100"/>
      <c r="K106" s="101"/>
      <c r="L106" s="111"/>
      <c r="M106" s="111"/>
      <c r="N106" s="111"/>
      <c r="O106" s="100"/>
      <c r="P106" s="102"/>
      <c r="Q106" s="46"/>
      <c r="R106" s="73"/>
      <c r="S106" s="73"/>
      <c r="T106" s="73"/>
      <c r="U106" s="73"/>
      <c r="V106" s="73"/>
      <c r="W106" s="103"/>
      <c r="X106" s="98"/>
      <c r="Y106" s="374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26"/>
      <c r="AM106" s="726"/>
      <c r="AN106" s="726"/>
      <c r="AO106" s="726"/>
      <c r="AP106" s="726"/>
      <c r="AQ106" s="726"/>
      <c r="AR106" s="726"/>
      <c r="AS106" s="726"/>
      <c r="AT106" s="726"/>
      <c r="AU106" s="726"/>
      <c r="AV106" s="726"/>
    </row>
    <row r="107" spans="1:48" s="378" customFormat="1">
      <c r="A107" s="373"/>
      <c r="B107" s="99"/>
      <c r="C107" s="98"/>
      <c r="D107" s="99"/>
      <c r="E107" s="109"/>
      <c r="F107" s="109"/>
      <c r="G107" s="109"/>
      <c r="H107" s="109"/>
      <c r="I107" s="110"/>
      <c r="J107" s="100"/>
      <c r="K107" s="101"/>
      <c r="L107" s="111"/>
      <c r="M107" s="111"/>
      <c r="N107" s="111"/>
      <c r="O107" s="100"/>
      <c r="P107" s="102"/>
      <c r="Q107" s="46"/>
      <c r="R107" s="73"/>
      <c r="S107" s="73"/>
      <c r="T107" s="73"/>
      <c r="U107" s="73"/>
      <c r="V107" s="73"/>
      <c r="W107" s="103"/>
      <c r="X107" s="98"/>
      <c r="Y107" s="374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26"/>
      <c r="AM107" s="726"/>
      <c r="AN107" s="726"/>
      <c r="AO107" s="726"/>
      <c r="AP107" s="726"/>
      <c r="AQ107" s="726"/>
      <c r="AR107" s="726"/>
      <c r="AS107" s="726"/>
      <c r="AT107" s="726"/>
      <c r="AU107" s="726"/>
      <c r="AV107" s="726"/>
    </row>
    <row r="108" spans="1:48" s="378" customFormat="1" ht="16.5">
      <c r="A108" s="375"/>
      <c r="B108" s="375"/>
      <c r="C108" s="375"/>
      <c r="D108" s="375"/>
      <c r="E108" s="375"/>
      <c r="F108" s="375"/>
      <c r="G108" s="375"/>
      <c r="H108" s="375"/>
      <c r="I108" s="375"/>
      <c r="J108" s="375"/>
      <c r="K108" s="375"/>
      <c r="L108" s="375"/>
      <c r="M108" s="375"/>
      <c r="N108" s="375"/>
      <c r="O108" s="375"/>
      <c r="P108" s="375"/>
      <c r="Q108" s="375"/>
      <c r="R108" s="375"/>
      <c r="S108" s="375"/>
      <c r="T108" s="375"/>
      <c r="U108" s="375"/>
      <c r="V108" s="375"/>
      <c r="W108" s="375"/>
      <c r="X108" s="375"/>
      <c r="Y108" s="375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</row>
    <row r="109" spans="1:48" s="378" customFormat="1">
      <c r="A109" s="373"/>
      <c r="B109" s="99"/>
      <c r="C109" s="98"/>
      <c r="D109" s="99"/>
      <c r="E109" s="109"/>
      <c r="F109" s="109"/>
      <c r="G109" s="109"/>
      <c r="H109" s="109"/>
      <c r="I109" s="110"/>
      <c r="J109" s="100"/>
      <c r="K109" s="101"/>
      <c r="L109" s="111"/>
      <c r="M109" s="111"/>
      <c r="N109" s="111"/>
      <c r="O109" s="100"/>
      <c r="P109" s="102"/>
      <c r="Q109" s="46"/>
      <c r="R109" s="73"/>
      <c r="S109" s="73"/>
      <c r="T109" s="73"/>
      <c r="U109" s="73"/>
      <c r="V109" s="73"/>
      <c r="W109" s="26"/>
      <c r="X109" s="98"/>
      <c r="Y109" s="376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</row>
    <row r="110" spans="1:48" s="378" customFormat="1">
      <c r="A110" s="373"/>
      <c r="B110" s="99"/>
      <c r="C110" s="98"/>
      <c r="D110" s="99"/>
      <c r="E110" s="109"/>
      <c r="F110" s="109"/>
      <c r="G110" s="109"/>
      <c r="H110" s="109"/>
      <c r="I110" s="110"/>
      <c r="J110" s="100"/>
      <c r="K110" s="101"/>
      <c r="L110" s="111"/>
      <c r="M110" s="111"/>
      <c r="N110" s="111"/>
      <c r="O110" s="100"/>
      <c r="P110" s="102"/>
      <c r="Q110" s="46"/>
      <c r="R110" s="73"/>
      <c r="S110" s="73"/>
      <c r="T110" s="73"/>
      <c r="U110" s="73"/>
      <c r="V110" s="73"/>
      <c r="W110" s="26"/>
      <c r="X110" s="98"/>
      <c r="Y110" s="376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</row>
    <row r="111" spans="1:48">
      <c r="A111" s="373"/>
      <c r="B111" s="99"/>
      <c r="C111" s="98"/>
      <c r="D111" s="99"/>
      <c r="E111" s="109"/>
      <c r="F111" s="109"/>
      <c r="G111" s="109"/>
      <c r="H111" s="109"/>
      <c r="I111" s="110"/>
      <c r="J111" s="100"/>
      <c r="K111" s="101"/>
      <c r="L111" s="111"/>
      <c r="M111" s="111"/>
      <c r="N111" s="111"/>
      <c r="O111" s="100"/>
      <c r="P111" s="102"/>
      <c r="Q111" s="46"/>
      <c r="R111" s="73"/>
      <c r="S111" s="73"/>
      <c r="T111" s="73"/>
      <c r="U111" s="73"/>
      <c r="V111" s="73"/>
      <c r="W111" s="26"/>
      <c r="X111" s="98"/>
      <c r="Y111" s="376"/>
    </row>
    <row r="112" spans="1:48">
      <c r="A112" s="373"/>
      <c r="B112" s="99"/>
      <c r="C112" s="98"/>
      <c r="D112" s="99"/>
      <c r="E112" s="109"/>
      <c r="F112" s="109"/>
      <c r="G112" s="109"/>
      <c r="H112" s="109"/>
      <c r="I112" s="110"/>
      <c r="J112" s="100"/>
      <c r="K112" s="101"/>
      <c r="L112" s="111"/>
      <c r="M112" s="111"/>
      <c r="N112" s="111"/>
      <c r="O112" s="100"/>
      <c r="P112" s="102"/>
      <c r="Q112" s="46"/>
      <c r="R112" s="73"/>
      <c r="S112" s="73"/>
      <c r="T112" s="73"/>
      <c r="U112" s="73"/>
      <c r="V112" s="73"/>
      <c r="W112" s="26"/>
      <c r="X112" s="98"/>
      <c r="Y112" s="376"/>
    </row>
    <row r="113" spans="1:25">
      <c r="A113" s="373"/>
      <c r="B113" s="99"/>
      <c r="C113" s="98"/>
      <c r="D113" s="99"/>
      <c r="E113" s="109"/>
      <c r="F113" s="109"/>
      <c r="G113" s="109"/>
      <c r="H113" s="109"/>
      <c r="I113" s="110"/>
      <c r="J113" s="100"/>
      <c r="K113" s="101"/>
      <c r="L113" s="111"/>
      <c r="M113" s="111"/>
      <c r="N113" s="111"/>
      <c r="O113" s="100"/>
      <c r="P113" s="102"/>
      <c r="Q113" s="46"/>
      <c r="R113" s="73"/>
      <c r="S113" s="73"/>
      <c r="T113" s="73"/>
      <c r="U113" s="73"/>
      <c r="V113" s="73"/>
      <c r="W113" s="26"/>
      <c r="X113" s="98"/>
      <c r="Y113" s="376"/>
    </row>
    <row r="114" spans="1:25">
      <c r="A114" s="373"/>
      <c r="B114" s="377"/>
      <c r="C114" s="378"/>
      <c r="D114" s="379"/>
      <c r="E114" s="379"/>
      <c r="F114" s="378"/>
      <c r="G114" s="378"/>
      <c r="H114" s="378"/>
      <c r="I114" s="378"/>
      <c r="J114" s="378"/>
      <c r="K114" s="378"/>
      <c r="L114" s="378"/>
      <c r="M114" s="378"/>
      <c r="N114" s="378"/>
      <c r="O114" s="378"/>
      <c r="P114" s="378"/>
      <c r="Q114" s="380"/>
      <c r="R114" s="380"/>
      <c r="S114" s="380"/>
      <c r="T114" s="378"/>
      <c r="U114" s="378"/>
      <c r="V114" s="378"/>
      <c r="W114" s="378"/>
      <c r="X114" s="378"/>
      <c r="Y114" s="381"/>
    </row>
    <row r="115" spans="1:25">
      <c r="A115" s="373"/>
      <c r="B115" s="377"/>
      <c r="C115" s="378"/>
      <c r="D115" s="379"/>
      <c r="E115" s="379"/>
      <c r="F115" s="378"/>
      <c r="G115" s="378"/>
      <c r="H115" s="378"/>
      <c r="I115" s="378"/>
      <c r="J115" s="378"/>
      <c r="K115" s="378"/>
      <c r="L115" s="378"/>
      <c r="M115" s="378"/>
      <c r="N115" s="378"/>
      <c r="O115" s="378"/>
      <c r="P115" s="378"/>
      <c r="Q115" s="380"/>
      <c r="R115" s="380"/>
      <c r="S115" s="380"/>
      <c r="T115" s="378"/>
      <c r="U115" s="378"/>
      <c r="V115" s="378"/>
      <c r="W115" s="378"/>
      <c r="X115" s="378"/>
      <c r="Y115" s="381"/>
    </row>
    <row r="116" spans="1:25">
      <c r="A116" s="373"/>
      <c r="B116" s="377"/>
      <c r="C116" s="378"/>
      <c r="D116" s="379"/>
      <c r="E116" s="379"/>
      <c r="F116" s="378"/>
      <c r="G116" s="378"/>
      <c r="H116" s="378"/>
      <c r="I116" s="378"/>
      <c r="J116" s="378"/>
      <c r="K116" s="378"/>
      <c r="L116" s="378"/>
      <c r="M116" s="378"/>
      <c r="N116" s="378"/>
      <c r="O116" s="378"/>
      <c r="P116" s="378"/>
      <c r="Q116" s="380"/>
      <c r="R116" s="380"/>
      <c r="S116" s="380"/>
      <c r="T116" s="378"/>
      <c r="U116" s="378"/>
      <c r="V116" s="378"/>
      <c r="W116" s="378"/>
      <c r="X116" s="378"/>
      <c r="Y116" s="381"/>
    </row>
    <row r="117" spans="1:25">
      <c r="A117" s="373"/>
      <c r="B117" s="377"/>
      <c r="C117" s="378"/>
      <c r="D117" s="379"/>
      <c r="E117" s="379"/>
      <c r="F117" s="378"/>
      <c r="G117" s="378"/>
      <c r="H117" s="378"/>
      <c r="I117" s="378"/>
      <c r="J117" s="378"/>
      <c r="K117" s="378"/>
      <c r="L117" s="378"/>
      <c r="M117" s="378"/>
      <c r="N117" s="378"/>
      <c r="O117" s="378"/>
      <c r="P117" s="378"/>
      <c r="Q117" s="380"/>
      <c r="R117" s="380"/>
      <c r="S117" s="380"/>
      <c r="T117" s="378"/>
      <c r="U117" s="378"/>
      <c r="V117" s="378"/>
      <c r="W117" s="378"/>
      <c r="X117" s="378"/>
      <c r="Y117" s="381"/>
    </row>
    <row r="118" spans="1:25">
      <c r="A118" s="373"/>
      <c r="B118" s="377"/>
      <c r="C118" s="378"/>
      <c r="D118" s="379"/>
      <c r="E118" s="379"/>
      <c r="F118" s="378"/>
      <c r="G118" s="378"/>
      <c r="H118" s="378"/>
      <c r="I118" s="378"/>
      <c r="J118" s="378"/>
      <c r="K118" s="378"/>
      <c r="L118" s="378"/>
      <c r="M118" s="378"/>
      <c r="N118" s="378"/>
      <c r="O118" s="378"/>
      <c r="P118" s="378"/>
      <c r="Q118" s="380"/>
      <c r="R118" s="380"/>
      <c r="S118" s="380"/>
      <c r="T118" s="378"/>
      <c r="U118" s="378"/>
      <c r="V118" s="378"/>
      <c r="W118" s="378"/>
      <c r="X118" s="378"/>
      <c r="Y118" s="381"/>
    </row>
    <row r="119" spans="1:25">
      <c r="A119" s="373"/>
      <c r="B119" s="377"/>
      <c r="C119" s="378"/>
      <c r="D119" s="379"/>
      <c r="E119" s="379"/>
      <c r="F119" s="378"/>
      <c r="G119" s="378"/>
      <c r="H119" s="378"/>
      <c r="I119" s="378"/>
      <c r="J119" s="378"/>
      <c r="K119" s="378"/>
      <c r="L119" s="378"/>
      <c r="M119" s="378"/>
      <c r="N119" s="378"/>
      <c r="O119" s="378"/>
      <c r="P119" s="378"/>
      <c r="Q119" s="380"/>
      <c r="R119" s="380"/>
      <c r="S119" s="380"/>
      <c r="T119" s="378"/>
      <c r="U119" s="378"/>
      <c r="V119" s="378"/>
      <c r="W119" s="378"/>
      <c r="X119" s="378"/>
      <c r="Y119" s="381"/>
    </row>
    <row r="120" spans="1:25">
      <c r="A120" s="373"/>
      <c r="B120" s="377"/>
      <c r="C120" s="378"/>
      <c r="D120" s="379"/>
      <c r="E120" s="379"/>
      <c r="F120" s="378"/>
      <c r="G120" s="378"/>
      <c r="H120" s="378"/>
      <c r="I120" s="378"/>
      <c r="J120" s="378"/>
      <c r="K120" s="378"/>
      <c r="L120" s="378"/>
      <c r="M120" s="378"/>
      <c r="N120" s="378"/>
      <c r="O120" s="378"/>
      <c r="P120" s="378"/>
      <c r="Q120" s="380"/>
      <c r="R120" s="380"/>
      <c r="S120" s="380"/>
      <c r="T120" s="378"/>
      <c r="U120" s="378"/>
      <c r="V120" s="378"/>
      <c r="W120" s="378"/>
      <c r="X120" s="378"/>
      <c r="Y120" s="381"/>
    </row>
    <row r="121" spans="1:25">
      <c r="A121" s="373"/>
      <c r="B121" s="377"/>
      <c r="C121" s="378"/>
      <c r="D121" s="379"/>
      <c r="E121" s="379"/>
      <c r="F121" s="378"/>
      <c r="G121" s="378"/>
      <c r="H121" s="378"/>
      <c r="I121" s="378"/>
      <c r="J121" s="378"/>
      <c r="K121" s="378"/>
      <c r="L121" s="378"/>
      <c r="M121" s="378"/>
      <c r="N121" s="378"/>
      <c r="O121" s="378"/>
      <c r="P121" s="378"/>
      <c r="Q121" s="380"/>
      <c r="R121" s="380"/>
      <c r="S121" s="380"/>
      <c r="T121" s="378"/>
      <c r="U121" s="378"/>
      <c r="V121" s="378"/>
      <c r="W121" s="378"/>
      <c r="X121" s="378"/>
      <c r="Y121" s="381"/>
    </row>
    <row r="122" spans="1:25">
      <c r="A122" s="373"/>
      <c r="B122" s="377"/>
      <c r="C122" s="378"/>
      <c r="D122" s="379"/>
      <c r="E122" s="379"/>
      <c r="F122" s="378"/>
      <c r="G122" s="378"/>
      <c r="H122" s="378"/>
      <c r="I122" s="378"/>
      <c r="J122" s="378"/>
      <c r="K122" s="378"/>
      <c r="L122" s="378"/>
      <c r="M122" s="378"/>
      <c r="N122" s="378"/>
      <c r="O122" s="378"/>
      <c r="P122" s="378"/>
      <c r="Q122" s="380"/>
      <c r="R122" s="380"/>
      <c r="S122" s="380"/>
      <c r="T122" s="378"/>
      <c r="U122" s="378"/>
      <c r="V122" s="378"/>
      <c r="W122" s="378"/>
      <c r="X122" s="378"/>
      <c r="Y122" s="381"/>
    </row>
    <row r="123" spans="1:25">
      <c r="A123" s="373"/>
      <c r="B123" s="377"/>
      <c r="C123" s="378"/>
      <c r="D123" s="379"/>
      <c r="E123" s="379"/>
      <c r="F123" s="378"/>
      <c r="G123" s="378"/>
      <c r="H123" s="378"/>
      <c r="I123" s="378"/>
      <c r="J123" s="378"/>
      <c r="K123" s="378"/>
      <c r="L123" s="378"/>
      <c r="M123" s="378"/>
      <c r="N123" s="378"/>
      <c r="O123" s="378"/>
      <c r="P123" s="378"/>
      <c r="Q123" s="380"/>
      <c r="R123" s="380"/>
      <c r="S123" s="380"/>
      <c r="T123" s="378"/>
      <c r="U123" s="378"/>
      <c r="V123" s="378"/>
      <c r="W123" s="378"/>
      <c r="X123" s="378"/>
      <c r="Y123" s="381"/>
    </row>
    <row r="124" spans="1:25">
      <c r="A124" s="373"/>
      <c r="B124" s="377"/>
      <c r="C124" s="378"/>
      <c r="D124" s="379"/>
      <c r="E124" s="379"/>
      <c r="F124" s="378"/>
      <c r="G124" s="378"/>
      <c r="H124" s="378"/>
      <c r="I124" s="378"/>
      <c r="J124" s="378"/>
      <c r="K124" s="378"/>
      <c r="L124" s="378"/>
      <c r="M124" s="378"/>
      <c r="N124" s="378"/>
      <c r="O124" s="378"/>
      <c r="P124" s="378"/>
      <c r="Q124" s="380"/>
      <c r="R124" s="380"/>
      <c r="S124" s="380"/>
      <c r="T124" s="378"/>
      <c r="U124" s="378"/>
      <c r="V124" s="378"/>
      <c r="W124" s="378"/>
      <c r="X124" s="378"/>
      <c r="Y124" s="381"/>
    </row>
    <row r="125" spans="1:25">
      <c r="A125" s="382"/>
      <c r="B125" s="383"/>
      <c r="C125" s="378"/>
      <c r="D125" s="384"/>
      <c r="E125" s="384"/>
      <c r="F125" s="384"/>
      <c r="G125" s="384"/>
      <c r="H125" s="378"/>
      <c r="I125" s="378"/>
      <c r="J125" s="378"/>
      <c r="K125" s="378"/>
      <c r="L125" s="378"/>
      <c r="M125" s="378"/>
      <c r="N125" s="378"/>
      <c r="O125" s="385"/>
      <c r="P125" s="385"/>
      <c r="Q125" s="385"/>
      <c r="R125" s="385"/>
      <c r="S125" s="385"/>
      <c r="T125" s="385"/>
      <c r="U125" s="378"/>
      <c r="V125" s="378"/>
      <c r="W125" s="378"/>
      <c r="X125" s="378"/>
      <c r="Y125" s="378"/>
    </row>
    <row r="126" spans="1:25">
      <c r="A126" s="382"/>
      <c r="B126" s="383"/>
      <c r="C126" s="378"/>
      <c r="D126" s="384"/>
      <c r="E126" s="384"/>
      <c r="F126" s="384"/>
      <c r="G126" s="384"/>
      <c r="H126" s="378"/>
      <c r="I126" s="378"/>
      <c r="J126" s="378"/>
      <c r="K126" s="378"/>
      <c r="L126" s="378"/>
      <c r="M126" s="378"/>
      <c r="N126" s="378"/>
      <c r="O126" s="385"/>
      <c r="P126" s="385"/>
      <c r="Q126" s="385"/>
      <c r="R126" s="385"/>
      <c r="S126" s="385"/>
      <c r="T126" s="385"/>
      <c r="U126" s="378"/>
      <c r="V126" s="378"/>
      <c r="W126" s="378"/>
      <c r="X126" s="378"/>
      <c r="Y126" s="378"/>
    </row>
    <row r="127" spans="1:25">
      <c r="A127" s="382"/>
      <c r="B127" s="10"/>
      <c r="C127" s="378"/>
      <c r="D127" s="378"/>
      <c r="E127" s="378"/>
      <c r="F127" s="378"/>
      <c r="G127" s="378"/>
      <c r="H127" s="378"/>
      <c r="I127" s="378"/>
      <c r="J127" s="378"/>
      <c r="K127" s="378"/>
      <c r="L127" s="378"/>
      <c r="M127" s="378"/>
      <c r="N127" s="378"/>
      <c r="O127" s="378"/>
      <c r="P127" s="378"/>
      <c r="Q127" s="378"/>
      <c r="R127" s="378"/>
      <c r="S127" s="378"/>
      <c r="T127" s="378"/>
      <c r="U127" s="378"/>
      <c r="V127" s="378"/>
      <c r="W127" s="378"/>
      <c r="X127" s="378"/>
      <c r="Y127" s="378"/>
    </row>
    <row r="128" spans="1:25">
      <c r="A128" s="382"/>
      <c r="B128" s="10"/>
      <c r="C128" s="378"/>
      <c r="D128" s="378"/>
      <c r="E128" s="378"/>
      <c r="F128" s="378"/>
      <c r="G128" s="378"/>
      <c r="H128" s="378"/>
      <c r="I128" s="378"/>
      <c r="J128" s="378"/>
      <c r="K128" s="378"/>
      <c r="L128" s="378"/>
      <c r="M128" s="378"/>
      <c r="N128" s="378"/>
      <c r="O128" s="378"/>
      <c r="P128" s="378"/>
      <c r="Q128" s="378"/>
      <c r="R128" s="378"/>
      <c r="S128" s="378"/>
      <c r="T128" s="378"/>
      <c r="U128" s="378"/>
      <c r="V128" s="378"/>
      <c r="W128" s="378"/>
      <c r="X128" s="378"/>
      <c r="Y128" s="378"/>
    </row>
    <row r="129" spans="1:25">
      <c r="A129" s="382"/>
      <c r="B129" s="10"/>
      <c r="C129" s="378"/>
      <c r="D129" s="378"/>
      <c r="E129" s="378"/>
      <c r="F129" s="378"/>
      <c r="G129" s="378"/>
      <c r="H129" s="378"/>
      <c r="I129" s="378"/>
      <c r="J129" s="378"/>
      <c r="K129" s="378"/>
      <c r="L129" s="378"/>
      <c r="M129" s="378"/>
      <c r="N129" s="378"/>
      <c r="O129" s="378"/>
      <c r="P129" s="378"/>
      <c r="Q129" s="378"/>
      <c r="R129" s="378"/>
      <c r="S129" s="378"/>
      <c r="T129" s="378"/>
      <c r="U129" s="378"/>
      <c r="V129" s="378"/>
      <c r="W129" s="378"/>
      <c r="X129" s="378"/>
      <c r="Y129" s="378"/>
    </row>
    <row r="130" spans="1:25">
      <c r="A130" s="382"/>
      <c r="B130" s="10"/>
      <c r="C130" s="378"/>
      <c r="D130" s="378"/>
      <c r="E130" s="378"/>
      <c r="F130" s="378"/>
      <c r="G130" s="378"/>
      <c r="H130" s="378"/>
      <c r="I130" s="378"/>
      <c r="J130" s="378"/>
      <c r="K130" s="378"/>
      <c r="L130" s="378"/>
      <c r="M130" s="378"/>
      <c r="N130" s="378"/>
      <c r="O130" s="378"/>
      <c r="P130" s="378"/>
      <c r="Q130" s="378"/>
      <c r="R130" s="378"/>
      <c r="S130" s="378"/>
      <c r="T130" s="378"/>
      <c r="U130" s="378"/>
      <c r="V130" s="378"/>
      <c r="W130" s="378"/>
      <c r="X130" s="378"/>
      <c r="Y130" s="378"/>
    </row>
    <row r="131" spans="1:25">
      <c r="A131" s="382"/>
      <c r="B131" s="13"/>
    </row>
    <row r="132" spans="1:25">
      <c r="A132" s="382"/>
      <c r="B132" s="13"/>
    </row>
    <row r="133" spans="1:25">
      <c r="A133" s="382"/>
      <c r="B133" s="13"/>
    </row>
    <row r="134" spans="1:25">
      <c r="A134" s="382"/>
      <c r="B134" s="13"/>
    </row>
    <row r="135" spans="1:25">
      <c r="A135" s="382"/>
      <c r="B135" s="13"/>
    </row>
    <row r="136" spans="1:25">
      <c r="A136" s="382"/>
      <c r="B136" s="13"/>
    </row>
    <row r="137" spans="1:25">
      <c r="A137" s="382"/>
      <c r="B137" s="13"/>
    </row>
    <row r="138" spans="1:25">
      <c r="A138" s="382"/>
      <c r="B138" s="13"/>
    </row>
    <row r="139" spans="1:25">
      <c r="A139" s="382"/>
      <c r="B139" s="13"/>
    </row>
    <row r="140" spans="1:25">
      <c r="A140" s="382"/>
      <c r="B140" s="13"/>
    </row>
    <row r="141" spans="1:25">
      <c r="A141" s="382"/>
      <c r="B141" s="13"/>
    </row>
    <row r="142" spans="1:25">
      <c r="A142" s="382"/>
      <c r="B142" s="13"/>
    </row>
    <row r="143" spans="1:25">
      <c r="A143" s="382"/>
      <c r="B143" s="13"/>
    </row>
    <row r="144" spans="1:25">
      <c r="A144" s="382"/>
      <c r="B144" s="13"/>
    </row>
    <row r="145" spans="1:2">
      <c r="A145" s="382"/>
      <c r="B145" s="13"/>
    </row>
    <row r="146" spans="1:2">
      <c r="A146" s="382"/>
      <c r="B146" s="13"/>
    </row>
    <row r="147" spans="1:2">
      <c r="A147" s="382"/>
      <c r="B147" s="13"/>
    </row>
    <row r="148" spans="1:2">
      <c r="A148" s="382"/>
      <c r="B148" s="13"/>
    </row>
    <row r="149" spans="1:2">
      <c r="A149" s="382"/>
      <c r="B149" s="13"/>
    </row>
    <row r="150" spans="1:2">
      <c r="A150" s="382"/>
      <c r="B150" s="13"/>
    </row>
    <row r="151" spans="1:2">
      <c r="A151" s="382"/>
      <c r="B151" s="13"/>
    </row>
    <row r="152" spans="1:2">
      <c r="A152" s="382"/>
      <c r="B152" s="13"/>
    </row>
    <row r="153" spans="1:2">
      <c r="A153" s="382"/>
      <c r="B153" s="13"/>
    </row>
    <row r="154" spans="1:2">
      <c r="A154" s="382"/>
      <c r="B154" s="13"/>
    </row>
    <row r="155" spans="1:2">
      <c r="A155" s="382"/>
      <c r="B155" s="13"/>
    </row>
    <row r="156" spans="1:2">
      <c r="A156" s="382"/>
      <c r="B156" s="13"/>
    </row>
    <row r="157" spans="1:2">
      <c r="A157" s="382"/>
      <c r="B157" s="13"/>
    </row>
    <row r="158" spans="1:2">
      <c r="A158" s="382"/>
      <c r="B158" s="13"/>
    </row>
    <row r="159" spans="1:2">
      <c r="A159" s="382"/>
      <c r="B159" s="13"/>
    </row>
    <row r="160" spans="1:2">
      <c r="A160" s="382"/>
      <c r="B160" s="13"/>
    </row>
    <row r="161" spans="1:2">
      <c r="A161" s="382"/>
      <c r="B161" s="13"/>
    </row>
    <row r="162" spans="1:2">
      <c r="A162" s="382"/>
      <c r="B162" s="13"/>
    </row>
    <row r="163" spans="1:2">
      <c r="A163" s="382"/>
      <c r="B163" s="13"/>
    </row>
    <row r="164" spans="1:2">
      <c r="A164" s="382"/>
      <c r="B164" s="13"/>
    </row>
    <row r="165" spans="1:2">
      <c r="A165" s="382"/>
      <c r="B165" s="13"/>
    </row>
    <row r="166" spans="1:2">
      <c r="A166" s="382"/>
      <c r="B166" s="13"/>
    </row>
    <row r="167" spans="1:2">
      <c r="A167" s="382"/>
      <c r="B167" s="13"/>
    </row>
    <row r="168" spans="1:2">
      <c r="A168" s="382"/>
      <c r="B168" s="13"/>
    </row>
    <row r="169" spans="1:2">
      <c r="B169" s="387"/>
    </row>
    <row r="170" spans="1:2">
      <c r="B170" s="387"/>
    </row>
    <row r="171" spans="1:2">
      <c r="B171" s="387"/>
    </row>
    <row r="172" spans="1:2">
      <c r="B172" s="387"/>
    </row>
    <row r="173" spans="1:2">
      <c r="B173" s="387"/>
    </row>
    <row r="174" spans="1:2">
      <c r="B174" s="387"/>
    </row>
    <row r="175" spans="1:2">
      <c r="B175" s="387"/>
    </row>
    <row r="176" spans="1:2">
      <c r="B176" s="387"/>
    </row>
    <row r="177" spans="2:2">
      <c r="B177" s="387"/>
    </row>
    <row r="178" spans="2:2">
      <c r="B178" s="387"/>
    </row>
    <row r="179" spans="2:2">
      <c r="B179" s="387"/>
    </row>
    <row r="180" spans="2:2">
      <c r="B180" s="387"/>
    </row>
    <row r="181" spans="2:2">
      <c r="B181" s="387"/>
    </row>
    <row r="182" spans="2:2">
      <c r="B182" s="387"/>
    </row>
    <row r="183" spans="2:2">
      <c r="B183" s="387"/>
    </row>
    <row r="184" spans="2:2">
      <c r="B184" s="387"/>
    </row>
    <row r="185" spans="2:2">
      <c r="B185" s="387"/>
    </row>
    <row r="186" spans="2:2">
      <c r="B186" s="387"/>
    </row>
    <row r="187" spans="2:2">
      <c r="B187" s="387"/>
    </row>
    <row r="188" spans="2:2">
      <c r="B188" s="387"/>
    </row>
    <row r="189" spans="2:2">
      <c r="B189" s="387"/>
    </row>
    <row r="190" spans="2:2">
      <c r="B190" s="387"/>
    </row>
    <row r="191" spans="2:2">
      <c r="B191" s="387"/>
    </row>
    <row r="192" spans="2:2">
      <c r="B192" s="387"/>
    </row>
    <row r="193" spans="2:2">
      <c r="B193" s="387"/>
    </row>
    <row r="194" spans="2:2">
      <c r="B194" s="387"/>
    </row>
    <row r="195" spans="2:2">
      <c r="B195" s="387"/>
    </row>
    <row r="196" spans="2:2">
      <c r="B196" s="387"/>
    </row>
    <row r="197" spans="2:2">
      <c r="B197" s="387"/>
    </row>
    <row r="198" spans="2:2">
      <c r="B198" s="387"/>
    </row>
    <row r="199" spans="2:2">
      <c r="B199" s="387"/>
    </row>
    <row r="200" spans="2:2">
      <c r="B200" s="387"/>
    </row>
    <row r="201" spans="2:2">
      <c r="B201" s="387"/>
    </row>
    <row r="202" spans="2:2">
      <c r="B202" s="387"/>
    </row>
    <row r="203" spans="2:2">
      <c r="B203" s="387"/>
    </row>
    <row r="204" spans="2:2">
      <c r="B204" s="387"/>
    </row>
    <row r="205" spans="2:2">
      <c r="B205" s="387"/>
    </row>
    <row r="206" spans="2:2">
      <c r="B206" s="387"/>
    </row>
    <row r="207" spans="2:2">
      <c r="B207" s="387"/>
    </row>
    <row r="208" spans="2:2">
      <c r="B208" s="387"/>
    </row>
    <row r="209" spans="2:2">
      <c r="B209" s="387"/>
    </row>
    <row r="210" spans="2:2">
      <c r="B210" s="387"/>
    </row>
    <row r="211" spans="2:2">
      <c r="B211" s="387"/>
    </row>
    <row r="212" spans="2:2">
      <c r="B212" s="387"/>
    </row>
    <row r="213" spans="2:2">
      <c r="B213" s="387"/>
    </row>
    <row r="214" spans="2:2">
      <c r="B214" s="387"/>
    </row>
    <row r="215" spans="2:2">
      <c r="B215" s="387"/>
    </row>
    <row r="216" spans="2:2">
      <c r="B216" s="387"/>
    </row>
    <row r="217" spans="2:2">
      <c r="B217" s="387"/>
    </row>
    <row r="218" spans="2:2">
      <c r="B218" s="387"/>
    </row>
    <row r="219" spans="2:2">
      <c r="B219" s="387"/>
    </row>
    <row r="220" spans="2:2">
      <c r="B220" s="387"/>
    </row>
    <row r="221" spans="2:2">
      <c r="B221" s="387"/>
    </row>
    <row r="222" spans="2:2">
      <c r="B222" s="387"/>
    </row>
    <row r="223" spans="2:2">
      <c r="B223" s="387"/>
    </row>
    <row r="224" spans="2:2">
      <c r="B224" s="387"/>
    </row>
    <row r="225" spans="2:2">
      <c r="B225" s="387"/>
    </row>
    <row r="226" spans="2:2">
      <c r="B226" s="387"/>
    </row>
    <row r="227" spans="2:2">
      <c r="B227" s="387"/>
    </row>
    <row r="228" spans="2:2">
      <c r="B228" s="387"/>
    </row>
    <row r="229" spans="2:2">
      <c r="B229" s="387"/>
    </row>
    <row r="230" spans="2:2">
      <c r="B230" s="387"/>
    </row>
    <row r="231" spans="2:2">
      <c r="B231" s="387"/>
    </row>
    <row r="232" spans="2:2">
      <c r="B232" s="387"/>
    </row>
    <row r="233" spans="2:2">
      <c r="B233" s="387"/>
    </row>
    <row r="234" spans="2:2">
      <c r="B234" s="387"/>
    </row>
    <row r="235" spans="2:2">
      <c r="B235" s="387"/>
    </row>
  </sheetData>
  <mergeCells count="30">
    <mergeCell ref="J82:N82"/>
    <mergeCell ref="P82:Q82"/>
    <mergeCell ref="T89:V89"/>
    <mergeCell ref="T88:V88"/>
    <mergeCell ref="L71:O71"/>
    <mergeCell ref="R71:T71"/>
    <mergeCell ref="Q88:R88"/>
    <mergeCell ref="Q89:R89"/>
    <mergeCell ref="J81:N81"/>
    <mergeCell ref="P81:T81"/>
    <mergeCell ref="AB54:AE54"/>
    <mergeCell ref="AG57:AI57"/>
    <mergeCell ref="AG54:AJ54"/>
    <mergeCell ref="P63:R63"/>
    <mergeCell ref="A1:B1"/>
    <mergeCell ref="C1:X1"/>
    <mergeCell ref="C2:X2"/>
    <mergeCell ref="K53:N53"/>
    <mergeCell ref="AB53:AE53"/>
    <mergeCell ref="AG58:AI58"/>
    <mergeCell ref="I88:J88"/>
    <mergeCell ref="I89:J89"/>
    <mergeCell ref="L88:M88"/>
    <mergeCell ref="L89:M89"/>
    <mergeCell ref="AL5:AV5"/>
    <mergeCell ref="AO6:AO7"/>
    <mergeCell ref="AP6:AT6"/>
    <mergeCell ref="AG53:AJ53"/>
    <mergeCell ref="J79:M79"/>
    <mergeCell ref="J80:M80"/>
  </mergeCells>
  <phoneticPr fontId="3" type="noConversion"/>
  <printOptions horizontalCentered="1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  <rowBreaks count="1" manualBreakCount="1">
    <brk id="50" max="24" man="1"/>
  </rowBreaks>
  <ignoredErrors>
    <ignoredError sqref="AT9:AT25 AT29:AT36" formulaRange="1"/>
  </ignoredError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L115"/>
  <sheetViews>
    <sheetView view="pageBreakPreview" zoomScaleNormal="100" zoomScaleSheetLayoutView="100" workbookViewId="0">
      <selection activeCell="AB33" sqref="AB33"/>
    </sheetView>
  </sheetViews>
  <sheetFormatPr defaultColWidth="7.109375" defaultRowHeight="12.95" customHeight="1"/>
  <cols>
    <col min="1" max="1" width="3.44140625" style="221" customWidth="1"/>
    <col min="2" max="2" width="15.33203125" style="388" customWidth="1"/>
    <col min="3" max="3" width="1.77734375" style="311" customWidth="1"/>
    <col min="4" max="30" width="1.77734375" style="1" customWidth="1"/>
    <col min="31" max="31" width="8.5546875" style="70" customWidth="1"/>
    <col min="32" max="32" width="2.33203125" style="7" customWidth="1"/>
    <col min="33" max="33" width="2.6640625" style="660" customWidth="1"/>
    <col min="34" max="53" width="2.6640625" style="581" customWidth="1"/>
    <col min="54" max="55" width="2.33203125" style="581" customWidth="1"/>
    <col min="56" max="82" width="2.33203125" style="1" customWidth="1"/>
    <col min="83" max="16384" width="7.109375" style="1"/>
  </cols>
  <sheetData>
    <row r="1" spans="1:64" s="3" customFormat="1" ht="18.75" customHeight="1" thickBot="1">
      <c r="A1" s="907" t="s">
        <v>1</v>
      </c>
      <c r="B1" s="908"/>
      <c r="C1" s="907" t="s">
        <v>475</v>
      </c>
      <c r="D1" s="909"/>
      <c r="E1" s="909"/>
      <c r="F1" s="909"/>
      <c r="G1" s="909"/>
      <c r="H1" s="909"/>
      <c r="I1" s="909"/>
      <c r="J1" s="909"/>
      <c r="K1" s="909"/>
      <c r="L1" s="909"/>
      <c r="M1" s="909"/>
      <c r="N1" s="909"/>
      <c r="O1" s="909"/>
      <c r="P1" s="909"/>
      <c r="Q1" s="909"/>
      <c r="R1" s="909"/>
      <c r="S1" s="909"/>
      <c r="T1" s="909"/>
      <c r="U1" s="909"/>
      <c r="V1" s="909"/>
      <c r="W1" s="909"/>
      <c r="X1" s="909"/>
      <c r="Y1" s="909"/>
      <c r="Z1" s="1002"/>
      <c r="AA1" s="1002"/>
      <c r="AB1" s="1002"/>
      <c r="AC1" s="1002"/>
      <c r="AD1" s="1003"/>
      <c r="AE1" s="800" t="s">
        <v>476</v>
      </c>
      <c r="AF1" s="205"/>
      <c r="AG1" s="573"/>
      <c r="AH1" s="573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574"/>
      <c r="AU1" s="574"/>
      <c r="AV1" s="574"/>
      <c r="AW1" s="574"/>
      <c r="AX1" s="574"/>
      <c r="AY1" s="574"/>
      <c r="AZ1" s="574"/>
      <c r="BA1" s="574"/>
      <c r="BB1" s="574"/>
      <c r="BC1" s="574"/>
    </row>
    <row r="2" spans="1:64" s="7" customFormat="1" ht="12.95" customHeight="1" thickTop="1">
      <c r="A2" s="4"/>
      <c r="B2" s="5"/>
      <c r="C2" s="910" t="s">
        <v>473</v>
      </c>
      <c r="D2" s="911"/>
      <c r="E2" s="911"/>
      <c r="F2" s="911"/>
      <c r="G2" s="911"/>
      <c r="H2" s="911"/>
      <c r="I2" s="911"/>
      <c r="J2" s="911"/>
      <c r="K2" s="911"/>
      <c r="L2" s="911"/>
      <c r="M2" s="911"/>
      <c r="N2" s="911"/>
      <c r="O2" s="911"/>
      <c r="P2" s="911"/>
      <c r="Q2" s="911"/>
      <c r="R2" s="911"/>
      <c r="S2" s="911"/>
      <c r="T2" s="911"/>
      <c r="U2" s="911"/>
      <c r="V2" s="911"/>
      <c r="W2" s="911"/>
      <c r="X2" s="911"/>
      <c r="Y2" s="911"/>
      <c r="Z2" s="911"/>
      <c r="AA2" s="911"/>
      <c r="AB2" s="911"/>
      <c r="AC2" s="911"/>
      <c r="AD2" s="912"/>
      <c r="AE2" s="575"/>
      <c r="AG2" s="576"/>
      <c r="AH2" s="576"/>
      <c r="AI2" s="576"/>
      <c r="AJ2" s="576"/>
      <c r="AK2" s="576"/>
      <c r="AL2" s="576"/>
      <c r="AM2" s="576"/>
      <c r="AN2" s="576"/>
      <c r="AO2" s="576"/>
      <c r="AP2" s="576"/>
      <c r="AQ2" s="576"/>
      <c r="AR2" s="576"/>
      <c r="AS2" s="576"/>
      <c r="AT2" s="576"/>
      <c r="AU2" s="576"/>
      <c r="AV2" s="576"/>
      <c r="AW2" s="576"/>
      <c r="AX2" s="576"/>
      <c r="AY2" s="576"/>
      <c r="AZ2" s="576"/>
      <c r="BA2" s="576"/>
      <c r="BB2" s="576"/>
      <c r="BC2" s="576"/>
    </row>
    <row r="3" spans="1:64" s="7" customFormat="1" ht="12.95" customHeight="1">
      <c r="A3" s="4"/>
      <c r="B3" s="725"/>
      <c r="C3" s="913"/>
      <c r="D3" s="914"/>
      <c r="E3" s="914"/>
      <c r="F3" s="914"/>
      <c r="G3" s="914"/>
      <c r="H3" s="914"/>
      <c r="I3" s="914"/>
      <c r="J3" s="914"/>
      <c r="K3" s="914"/>
      <c r="L3" s="914"/>
      <c r="M3" s="914"/>
      <c r="N3" s="914"/>
      <c r="O3" s="914"/>
      <c r="P3" s="914"/>
      <c r="Q3" s="914"/>
      <c r="R3" s="914"/>
      <c r="S3" s="914"/>
      <c r="T3" s="914"/>
      <c r="U3" s="914"/>
      <c r="V3" s="914"/>
      <c r="W3" s="914"/>
      <c r="X3" s="914"/>
      <c r="Y3" s="914"/>
      <c r="Z3" s="914"/>
      <c r="AA3" s="914"/>
      <c r="AB3" s="914"/>
      <c r="AC3" s="914"/>
      <c r="AD3" s="915"/>
      <c r="AE3" s="575"/>
      <c r="AG3" s="576"/>
      <c r="AH3" s="576"/>
      <c r="AI3" s="576"/>
      <c r="AJ3" s="576"/>
      <c r="AK3" s="576"/>
      <c r="AL3" s="576"/>
      <c r="AM3" s="576"/>
      <c r="AN3" s="576"/>
      <c r="AO3" s="576"/>
      <c r="AP3" s="576"/>
      <c r="AQ3" s="576"/>
      <c r="AR3" s="576"/>
      <c r="AS3" s="576"/>
      <c r="AT3" s="576"/>
      <c r="AU3" s="576"/>
      <c r="AV3" s="576"/>
      <c r="AW3" s="576"/>
      <c r="AX3" s="576"/>
      <c r="AY3" s="576"/>
      <c r="AZ3" s="576"/>
      <c r="BA3" s="576"/>
      <c r="BB3" s="576"/>
      <c r="BC3" s="576"/>
    </row>
    <row r="4" spans="1:64" s="2" customFormat="1" ht="12.95" customHeight="1">
      <c r="A4" s="221"/>
      <c r="B4" s="577"/>
      <c r="C4" s="72"/>
      <c r="E4" s="13" t="s">
        <v>31</v>
      </c>
      <c r="F4" s="572"/>
      <c r="G4" s="14"/>
      <c r="H4" s="11"/>
      <c r="I4" s="11"/>
      <c r="J4" s="11"/>
      <c r="K4" s="11"/>
      <c r="L4" s="11"/>
      <c r="M4" s="11"/>
      <c r="N4" s="11"/>
      <c r="O4" s="566"/>
      <c r="P4" s="14"/>
      <c r="Q4" s="14"/>
      <c r="R4" s="566"/>
      <c r="S4" s="566"/>
      <c r="T4" s="566"/>
      <c r="U4" s="566"/>
      <c r="V4" s="14"/>
      <c r="W4" s="14"/>
      <c r="X4" s="566"/>
      <c r="Y4" s="566"/>
      <c r="Z4" s="571"/>
      <c r="AA4" s="571"/>
      <c r="AB4" s="571"/>
      <c r="AC4" s="571"/>
      <c r="AD4" s="571"/>
      <c r="AE4" s="321"/>
      <c r="AF4" s="579"/>
      <c r="AG4" s="580"/>
      <c r="AH4" s="581"/>
      <c r="AI4" s="581"/>
      <c r="AJ4" s="581"/>
      <c r="AK4" s="581"/>
      <c r="AL4" s="581"/>
      <c r="AM4" s="581"/>
      <c r="AN4" s="581"/>
      <c r="AO4" s="581"/>
      <c r="AP4" s="581"/>
      <c r="AQ4" s="581"/>
      <c r="AR4" s="581"/>
      <c r="AS4" s="581"/>
      <c r="AT4" s="581"/>
      <c r="AU4" s="581"/>
      <c r="AV4" s="581"/>
      <c r="AW4" s="581"/>
      <c r="AX4" s="581"/>
      <c r="AY4" s="581"/>
      <c r="AZ4" s="581"/>
      <c r="BA4" s="581"/>
      <c r="BB4" s="581"/>
      <c r="BC4" s="582"/>
    </row>
    <row r="5" spans="1:64" s="2" customFormat="1" ht="12.95" customHeight="1">
      <c r="A5" s="221"/>
      <c r="B5" s="577"/>
      <c r="C5" s="72"/>
      <c r="D5" s="572"/>
      <c r="E5" s="566" t="s">
        <v>6</v>
      </c>
      <c r="F5" s="13" t="s">
        <v>74</v>
      </c>
      <c r="G5" s="14"/>
      <c r="H5" s="11"/>
      <c r="I5" s="14"/>
      <c r="J5" s="14"/>
      <c r="K5" s="14"/>
      <c r="L5" s="14"/>
      <c r="M5" s="566" t="s">
        <v>37</v>
      </c>
      <c r="N5" s="13" t="s">
        <v>8</v>
      </c>
      <c r="O5" s="566"/>
      <c r="P5" s="14"/>
      <c r="Q5" s="14"/>
      <c r="R5" s="566"/>
      <c r="S5" s="566"/>
      <c r="T5" s="566"/>
      <c r="U5" s="566"/>
      <c r="Y5" s="566"/>
      <c r="Z5" s="516"/>
      <c r="AA5" s="516"/>
      <c r="AB5" s="516"/>
      <c r="AC5" s="516"/>
      <c r="AD5" s="571"/>
      <c r="AE5" s="321"/>
      <c r="AF5" s="579"/>
      <c r="AG5" s="580"/>
      <c r="AH5" s="583"/>
      <c r="AI5" s="584"/>
      <c r="AJ5" s="584"/>
      <c r="AK5" s="584"/>
      <c r="AL5" s="584"/>
      <c r="AM5" s="584"/>
      <c r="AN5" s="584"/>
      <c r="AO5" s="584"/>
      <c r="AP5" s="584"/>
      <c r="AQ5" s="584"/>
      <c r="AR5" s="584"/>
      <c r="AS5" s="584"/>
      <c r="AT5" s="581"/>
      <c r="AU5" s="581"/>
      <c r="AV5" s="581"/>
      <c r="AW5" s="581"/>
      <c r="AX5" s="581"/>
      <c r="AY5" s="581"/>
      <c r="AZ5" s="581"/>
      <c r="BA5" s="581"/>
      <c r="BB5" s="581"/>
      <c r="BC5" s="582"/>
    </row>
    <row r="6" spans="1:64" s="2" customFormat="1" ht="10.5" customHeight="1">
      <c r="A6" s="254"/>
      <c r="B6" s="588"/>
      <c r="C6" s="679"/>
      <c r="D6" s="20"/>
      <c r="E6" s="66"/>
      <c r="F6" s="282"/>
      <c r="G6" s="21"/>
      <c r="H6" s="21"/>
      <c r="I6" s="256"/>
      <c r="J6" s="256"/>
      <c r="K6" s="256"/>
      <c r="L6" s="256"/>
      <c r="M6" s="66"/>
      <c r="N6" s="282"/>
      <c r="O6" s="66"/>
      <c r="P6" s="66"/>
      <c r="Q6" s="66"/>
      <c r="R6" s="66"/>
      <c r="S6" s="66"/>
      <c r="T6" s="66"/>
      <c r="U6" s="66"/>
      <c r="V6" s="680"/>
      <c r="W6" s="680"/>
      <c r="X6" s="257"/>
      <c r="Y6" s="257"/>
      <c r="Z6" s="569"/>
      <c r="AA6" s="569"/>
      <c r="AB6" s="569"/>
      <c r="AC6" s="569"/>
      <c r="AD6" s="569"/>
      <c r="AE6" s="681"/>
      <c r="AF6" s="589"/>
      <c r="AG6" s="585" t="s">
        <v>77</v>
      </c>
      <c r="AH6" s="586" t="s">
        <v>96</v>
      </c>
      <c r="AI6" s="587"/>
      <c r="AJ6" s="587"/>
      <c r="AK6" s="1005">
        <v>10</v>
      </c>
      <c r="AL6" s="1005"/>
      <c r="AM6" s="584"/>
      <c r="AN6" s="584"/>
      <c r="AO6" s="584"/>
      <c r="AP6" s="584"/>
      <c r="AQ6" s="584"/>
      <c r="AR6" s="584"/>
      <c r="AS6" s="584"/>
      <c r="AT6" s="581"/>
      <c r="AU6" s="581"/>
      <c r="AV6" s="581"/>
      <c r="AW6" s="581"/>
      <c r="AX6" s="581"/>
      <c r="AY6" s="581"/>
      <c r="AZ6" s="581"/>
      <c r="BA6" s="581"/>
      <c r="BB6" s="581"/>
      <c r="BC6" s="582"/>
    </row>
    <row r="7" spans="1:64" s="32" customFormat="1" ht="12.95" customHeight="1">
      <c r="A7" s="221"/>
      <c r="B7" s="577"/>
      <c r="C7" s="590"/>
      <c r="D7" s="571"/>
      <c r="E7" s="571"/>
      <c r="F7" s="571"/>
      <c r="G7" s="571"/>
      <c r="H7" s="571"/>
      <c r="I7" s="571"/>
      <c r="J7" s="571"/>
      <c r="K7" s="571"/>
      <c r="L7" s="571"/>
      <c r="M7" s="571"/>
      <c r="N7" s="571"/>
      <c r="O7" s="571"/>
      <c r="P7" s="571"/>
      <c r="Q7" s="571"/>
      <c r="R7" s="571"/>
      <c r="S7" s="571"/>
      <c r="T7" s="571"/>
      <c r="U7" s="571"/>
      <c r="V7" s="571"/>
      <c r="W7" s="571"/>
      <c r="X7" s="571"/>
      <c r="Y7" s="571"/>
      <c r="Z7" s="571"/>
      <c r="AA7" s="571"/>
      <c r="AB7" s="571"/>
      <c r="AC7" s="571"/>
      <c r="AD7" s="571"/>
      <c r="AE7" s="578"/>
      <c r="AF7" s="579"/>
      <c r="AG7" s="580"/>
      <c r="AH7" s="591"/>
      <c r="AI7" s="591"/>
      <c r="AJ7" s="591"/>
      <c r="AK7" s="591"/>
      <c r="AL7" s="591"/>
      <c r="AM7" s="591"/>
      <c r="AN7" s="591"/>
      <c r="AO7" s="591"/>
      <c r="AP7" s="591"/>
      <c r="AQ7" s="591"/>
      <c r="AR7" s="591"/>
      <c r="AS7" s="591"/>
      <c r="AT7" s="576"/>
      <c r="AU7" s="576"/>
      <c r="AV7" s="576"/>
      <c r="AW7" s="576"/>
      <c r="AX7" s="576"/>
      <c r="AY7" s="576"/>
      <c r="AZ7" s="576"/>
      <c r="BA7" s="576"/>
      <c r="BB7" s="576"/>
      <c r="BC7" s="217"/>
    </row>
    <row r="8" spans="1:64" s="32" customFormat="1" ht="12.95" customHeight="1">
      <c r="A8" s="4" t="s">
        <v>5</v>
      </c>
      <c r="B8" s="592" t="s">
        <v>274</v>
      </c>
      <c r="C8" s="593" t="s">
        <v>89</v>
      </c>
      <c r="D8" s="182"/>
      <c r="E8" s="571"/>
      <c r="F8" s="571"/>
      <c r="G8" s="571"/>
      <c r="H8" s="571"/>
      <c r="I8" s="571"/>
      <c r="J8" s="571"/>
      <c r="K8" s="571"/>
      <c r="L8" s="571"/>
      <c r="M8" s="571"/>
      <c r="N8" s="571"/>
      <c r="O8" s="571"/>
      <c r="P8" s="571"/>
      <c r="Q8" s="571"/>
      <c r="R8" s="571"/>
      <c r="S8" s="571"/>
      <c r="T8" s="571"/>
      <c r="U8" s="571"/>
      <c r="V8" s="571"/>
      <c r="W8" s="571"/>
      <c r="X8" s="571"/>
      <c r="Y8" s="571"/>
      <c r="Z8" s="571"/>
      <c r="AA8" s="571"/>
      <c r="AB8" s="571"/>
      <c r="AC8" s="571"/>
      <c r="AD8" s="571"/>
      <c r="AE8" s="578"/>
      <c r="AF8" s="579"/>
      <c r="BB8" s="576"/>
      <c r="BC8" s="217"/>
    </row>
    <row r="9" spans="1:64" s="570" customFormat="1" ht="12.95" customHeight="1">
      <c r="A9" s="4"/>
      <c r="B9" s="592"/>
      <c r="C9" s="593"/>
      <c r="D9" s="594"/>
      <c r="E9" s="594"/>
      <c r="F9" s="594"/>
      <c r="G9" s="594"/>
      <c r="H9" s="594"/>
      <c r="I9" s="594"/>
      <c r="J9" s="13"/>
      <c r="K9" s="13"/>
      <c r="L9" s="13"/>
      <c r="M9" s="13"/>
      <c r="N9" s="13"/>
      <c r="O9" s="13"/>
      <c r="P9" s="13"/>
      <c r="Q9" s="566"/>
      <c r="R9" s="566"/>
      <c r="S9" s="566"/>
      <c r="T9" s="566"/>
      <c r="U9" s="566"/>
      <c r="V9" s="566"/>
      <c r="W9" s="566"/>
      <c r="X9" s="566"/>
      <c r="Y9" s="566"/>
      <c r="Z9" s="566"/>
      <c r="AA9" s="566"/>
      <c r="AB9" s="566"/>
      <c r="AC9" s="566"/>
      <c r="AD9" s="595"/>
      <c r="AE9" s="38"/>
      <c r="AF9" s="389"/>
      <c r="AM9" s="587"/>
      <c r="AN9" s="587"/>
      <c r="AO9" s="587"/>
      <c r="AP9" s="587"/>
      <c r="AQ9" s="587"/>
      <c r="AR9" s="587"/>
      <c r="AS9" s="587"/>
      <c r="AT9" s="587"/>
      <c r="AU9" s="587"/>
      <c r="AV9" s="587"/>
      <c r="AW9" s="587"/>
      <c r="AX9" s="587"/>
      <c r="AY9" s="587"/>
      <c r="AZ9" s="587"/>
      <c r="BA9" s="587"/>
      <c r="BB9" s="587"/>
      <c r="BC9" s="587"/>
      <c r="BG9" s="567"/>
      <c r="BH9" s="567"/>
      <c r="BI9" s="567"/>
      <c r="BJ9" s="567"/>
      <c r="BK9" s="567"/>
      <c r="BL9" s="567"/>
    </row>
    <row r="10" spans="1:64" s="570" customFormat="1" ht="12.95" customHeight="1">
      <c r="A10" s="4"/>
      <c r="B10" s="596"/>
      <c r="C10" s="1008" t="s">
        <v>102</v>
      </c>
      <c r="D10" s="1009"/>
      <c r="E10" s="1009"/>
      <c r="F10" s="1010"/>
      <c r="G10" s="944" t="s">
        <v>455</v>
      </c>
      <c r="H10" s="945"/>
      <c r="I10" s="945"/>
      <c r="J10" s="945"/>
      <c r="K10" s="945"/>
      <c r="L10" s="945"/>
      <c r="M10" s="945"/>
      <c r="N10" s="945"/>
      <c r="O10" s="945"/>
      <c r="P10" s="945"/>
      <c r="Q10" s="945"/>
      <c r="R10" s="945"/>
      <c r="S10" s="945"/>
      <c r="T10" s="945"/>
      <c r="U10" s="945"/>
      <c r="V10" s="946"/>
      <c r="W10" s="999" t="s">
        <v>73</v>
      </c>
      <c r="X10" s="1000"/>
      <c r="Y10" s="1000"/>
      <c r="Z10" s="1001"/>
      <c r="AA10" s="980" t="s">
        <v>275</v>
      </c>
      <c r="AB10" s="981"/>
      <c r="AC10" s="981"/>
      <c r="AD10" s="982"/>
      <c r="AE10" s="38"/>
      <c r="AF10" s="597"/>
      <c r="AG10" s="1004" t="s">
        <v>54</v>
      </c>
      <c r="AH10" s="998"/>
      <c r="AI10" s="998"/>
      <c r="AJ10" s="997" t="s">
        <v>7</v>
      </c>
      <c r="AK10" s="998"/>
      <c r="AL10" s="998"/>
      <c r="AM10" s="997" t="s">
        <v>55</v>
      </c>
      <c r="AN10" s="998"/>
      <c r="AO10" s="998"/>
      <c r="AP10" s="997" t="s">
        <v>72</v>
      </c>
      <c r="AQ10" s="998"/>
      <c r="AR10" s="998"/>
      <c r="AS10" s="997" t="s">
        <v>75</v>
      </c>
      <c r="AT10" s="998"/>
      <c r="AU10" s="998"/>
      <c r="AV10" s="997"/>
      <c r="AW10" s="998"/>
      <c r="AX10" s="998"/>
      <c r="AY10" s="997"/>
      <c r="AZ10" s="998"/>
      <c r="BA10" s="1006"/>
      <c r="BB10" s="587"/>
      <c r="BC10" s="587"/>
      <c r="BJ10" s="567"/>
      <c r="BK10" s="567"/>
    </row>
    <row r="11" spans="1:64" s="570" customFormat="1" ht="12.95" customHeight="1">
      <c r="A11" s="599"/>
      <c r="B11" s="600"/>
      <c r="C11" s="1011"/>
      <c r="D11" s="1012"/>
      <c r="E11" s="1012"/>
      <c r="F11" s="1013"/>
      <c r="G11" s="986">
        <v>0</v>
      </c>
      <c r="H11" s="987"/>
      <c r="I11" s="987"/>
      <c r="J11" s="988"/>
      <c r="K11" s="986">
        <v>0</v>
      </c>
      <c r="L11" s="987"/>
      <c r="M11" s="987"/>
      <c r="N11" s="988"/>
      <c r="O11" s="986">
        <v>0</v>
      </c>
      <c r="P11" s="987"/>
      <c r="Q11" s="987"/>
      <c r="R11" s="988"/>
      <c r="S11" s="986">
        <v>0</v>
      </c>
      <c r="T11" s="987"/>
      <c r="U11" s="987"/>
      <c r="V11" s="987"/>
      <c r="W11" s="986">
        <f>SUM(G11:V11)</f>
        <v>0</v>
      </c>
      <c r="X11" s="987"/>
      <c r="Y11" s="987"/>
      <c r="Z11" s="989"/>
      <c r="AA11" s="983"/>
      <c r="AB11" s="984"/>
      <c r="AC11" s="984"/>
      <c r="AD11" s="985"/>
      <c r="AE11" s="673"/>
      <c r="AF11" s="597"/>
      <c r="AG11" s="598"/>
      <c r="AH11" s="587"/>
      <c r="AI11" s="587"/>
      <c r="AJ11" s="587"/>
      <c r="AK11" s="587"/>
      <c r="AL11" s="587"/>
      <c r="AM11" s="587"/>
      <c r="AN11" s="587"/>
      <c r="AO11" s="587"/>
      <c r="AP11" s="587"/>
      <c r="AQ11" s="587"/>
      <c r="AR11" s="587"/>
      <c r="AS11" s="978">
        <f>IF(W10="계",W11, "-")</f>
        <v>0</v>
      </c>
      <c r="AT11" s="978"/>
      <c r="AU11" s="978"/>
      <c r="AV11" s="587"/>
      <c r="AW11" s="587"/>
      <c r="AX11" s="587"/>
      <c r="AY11" s="587"/>
      <c r="AZ11" s="587"/>
      <c r="BA11" s="587"/>
      <c r="BB11" s="587"/>
      <c r="BC11" s="587"/>
      <c r="BJ11" s="567"/>
      <c r="BK11" s="567"/>
    </row>
    <row r="12" spans="1:64" s="570" customFormat="1" ht="12.95" customHeight="1">
      <c r="A12" s="4"/>
      <c r="B12" s="601"/>
      <c r="C12" s="962" t="s">
        <v>20</v>
      </c>
      <c r="D12" s="963"/>
      <c r="E12" s="963"/>
      <c r="F12" s="964"/>
      <c r="G12" s="968">
        <v>0</v>
      </c>
      <c r="H12" s="969"/>
      <c r="I12" s="969"/>
      <c r="J12" s="970"/>
      <c r="K12" s="968">
        <v>0</v>
      </c>
      <c r="L12" s="969"/>
      <c r="M12" s="969"/>
      <c r="N12" s="970"/>
      <c r="O12" s="968">
        <v>0</v>
      </c>
      <c r="P12" s="969"/>
      <c r="Q12" s="969"/>
      <c r="R12" s="970"/>
      <c r="S12" s="968">
        <v>0</v>
      </c>
      <c r="T12" s="969"/>
      <c r="U12" s="969"/>
      <c r="V12" s="970"/>
      <c r="W12" s="968">
        <f>SUM(G12:V13)</f>
        <v>0</v>
      </c>
      <c r="X12" s="969"/>
      <c r="Y12" s="969"/>
      <c r="Z12" s="974"/>
      <c r="AA12" s="968">
        <f>G11*G12+K11*K12+O11*O12+S11*S12</f>
        <v>0</v>
      </c>
      <c r="AB12" s="969"/>
      <c r="AC12" s="969"/>
      <c r="AD12" s="974"/>
      <c r="AE12" s="674">
        <f>0</f>
        <v>0</v>
      </c>
      <c r="AF12" s="597"/>
      <c r="AG12" s="979">
        <f>IF(C12="토   사", AA12, "-")</f>
        <v>0</v>
      </c>
      <c r="AH12" s="976"/>
      <c r="AI12" s="977"/>
      <c r="AJ12" s="952" t="str">
        <f>IF(C12="풍화암", AA12, "-")</f>
        <v>-</v>
      </c>
      <c r="AK12" s="953"/>
      <c r="AL12" s="954"/>
      <c r="AM12" s="952" t="str">
        <f>IF(C12="연   암", AA12, "-")</f>
        <v>-</v>
      </c>
      <c r="AN12" s="953"/>
      <c r="AO12" s="954"/>
      <c r="AP12" s="952" t="str">
        <f>IF(C12="보통암", AA12, "-")</f>
        <v>-</v>
      </c>
      <c r="AQ12" s="953"/>
      <c r="AR12" s="954"/>
      <c r="AS12" s="952"/>
      <c r="AT12" s="953"/>
      <c r="AU12" s="954"/>
      <c r="AV12" s="952"/>
      <c r="AW12" s="953"/>
      <c r="AX12" s="954"/>
      <c r="AY12" s="952"/>
      <c r="AZ12" s="953"/>
      <c r="BA12" s="953"/>
      <c r="BB12" s="587"/>
      <c r="BC12" s="587"/>
      <c r="BJ12" s="567"/>
      <c r="BK12" s="567"/>
    </row>
    <row r="13" spans="1:64" s="570" customFormat="1" ht="12.95" customHeight="1">
      <c r="A13" s="599"/>
      <c r="C13" s="965"/>
      <c r="D13" s="966"/>
      <c r="E13" s="966"/>
      <c r="F13" s="967"/>
      <c r="G13" s="971"/>
      <c r="H13" s="972"/>
      <c r="I13" s="972"/>
      <c r="J13" s="973"/>
      <c r="K13" s="971"/>
      <c r="L13" s="972"/>
      <c r="M13" s="972"/>
      <c r="N13" s="973"/>
      <c r="O13" s="971"/>
      <c r="P13" s="972"/>
      <c r="Q13" s="972"/>
      <c r="R13" s="973"/>
      <c r="S13" s="971"/>
      <c r="T13" s="972"/>
      <c r="U13" s="972"/>
      <c r="V13" s="973"/>
      <c r="W13" s="971"/>
      <c r="X13" s="972"/>
      <c r="Y13" s="972"/>
      <c r="Z13" s="975"/>
      <c r="AA13" s="971"/>
      <c r="AB13" s="972"/>
      <c r="AC13" s="972"/>
      <c r="AD13" s="975"/>
      <c r="AE13" s="675">
        <v>0.4</v>
      </c>
      <c r="AF13" s="597"/>
      <c r="AG13" s="953"/>
      <c r="AH13" s="976"/>
      <c r="AI13" s="977"/>
      <c r="AJ13" s="952" t="s">
        <v>51</v>
      </c>
      <c r="AK13" s="953"/>
      <c r="AL13" s="954"/>
      <c r="AM13" s="952" t="s">
        <v>51</v>
      </c>
      <c r="AN13" s="953"/>
      <c r="AO13" s="954"/>
      <c r="AP13" s="952" t="s">
        <v>51</v>
      </c>
      <c r="AQ13" s="953"/>
      <c r="AR13" s="954"/>
      <c r="AS13" s="952"/>
      <c r="AT13" s="953"/>
      <c r="AU13" s="954"/>
      <c r="AV13" s="952"/>
      <c r="AW13" s="953"/>
      <c r="AX13" s="954"/>
      <c r="AY13" s="952"/>
      <c r="AZ13" s="953"/>
      <c r="BA13" s="953"/>
      <c r="BB13" s="587"/>
      <c r="BC13" s="587"/>
      <c r="BJ13" s="567"/>
      <c r="BK13" s="567"/>
    </row>
    <row r="14" spans="1:64" s="570" customFormat="1" ht="12.95" customHeight="1">
      <c r="A14" s="4"/>
      <c r="B14" s="601"/>
      <c r="C14" s="962" t="s">
        <v>7</v>
      </c>
      <c r="D14" s="963"/>
      <c r="E14" s="963"/>
      <c r="F14" s="964"/>
      <c r="G14" s="968"/>
      <c r="H14" s="969"/>
      <c r="I14" s="969"/>
      <c r="J14" s="970"/>
      <c r="K14" s="968"/>
      <c r="L14" s="969"/>
      <c r="M14" s="969"/>
      <c r="N14" s="970"/>
      <c r="O14" s="968"/>
      <c r="P14" s="969"/>
      <c r="Q14" s="969"/>
      <c r="R14" s="970"/>
      <c r="S14" s="968"/>
      <c r="T14" s="969"/>
      <c r="U14" s="969"/>
      <c r="V14" s="969"/>
      <c r="W14" s="968">
        <f>SUM(G14:V15)</f>
        <v>0</v>
      </c>
      <c r="X14" s="969"/>
      <c r="Y14" s="969"/>
      <c r="Z14" s="974"/>
      <c r="AA14" s="968">
        <f>G11*G14+K11*K14+O11*O14+S11*S14</f>
        <v>0</v>
      </c>
      <c r="AB14" s="969"/>
      <c r="AC14" s="969"/>
      <c r="AD14" s="974"/>
      <c r="AE14" s="676">
        <v>0</v>
      </c>
      <c r="AF14" s="597"/>
      <c r="AG14" s="953" t="str">
        <f>IF(C14="토   사", AA14, "-")</f>
        <v>-</v>
      </c>
      <c r="AH14" s="953"/>
      <c r="AI14" s="954"/>
      <c r="AJ14" s="952">
        <f>IF(C14="풍화암", AA14, "-")</f>
        <v>0</v>
      </c>
      <c r="AK14" s="953"/>
      <c r="AL14" s="954"/>
      <c r="AM14" s="952" t="str">
        <f>IF(C14="연   암", AA14, "-")</f>
        <v>-</v>
      </c>
      <c r="AN14" s="953"/>
      <c r="AO14" s="954"/>
      <c r="AP14" s="952" t="str">
        <f>IF(C14="보통암", AA14, "-")</f>
        <v>-</v>
      </c>
      <c r="AQ14" s="953"/>
      <c r="AR14" s="954"/>
      <c r="AS14" s="952"/>
      <c r="AT14" s="953"/>
      <c r="AU14" s="954"/>
      <c r="AV14" s="952"/>
      <c r="AW14" s="953"/>
      <c r="AX14" s="954"/>
      <c r="AY14" s="952"/>
      <c r="AZ14" s="953"/>
      <c r="BA14" s="953"/>
      <c r="BB14" s="587"/>
      <c r="BC14" s="587"/>
      <c r="BJ14" s="567"/>
      <c r="BK14" s="567"/>
    </row>
    <row r="15" spans="1:64" s="570" customFormat="1" ht="12.95" customHeight="1">
      <c r="A15" s="599"/>
      <c r="C15" s="965"/>
      <c r="D15" s="966"/>
      <c r="E15" s="966"/>
      <c r="F15" s="967"/>
      <c r="G15" s="971"/>
      <c r="H15" s="972"/>
      <c r="I15" s="972"/>
      <c r="J15" s="973"/>
      <c r="K15" s="971"/>
      <c r="L15" s="972"/>
      <c r="M15" s="972"/>
      <c r="N15" s="973"/>
      <c r="O15" s="971"/>
      <c r="P15" s="972"/>
      <c r="Q15" s="972"/>
      <c r="R15" s="973"/>
      <c r="S15" s="971"/>
      <c r="T15" s="972"/>
      <c r="U15" s="972"/>
      <c r="V15" s="972"/>
      <c r="W15" s="971"/>
      <c r="X15" s="972"/>
      <c r="Y15" s="972"/>
      <c r="Z15" s="975"/>
      <c r="AA15" s="971"/>
      <c r="AB15" s="972"/>
      <c r="AC15" s="972"/>
      <c r="AD15" s="975"/>
      <c r="AE15" s="677">
        <v>0.5</v>
      </c>
      <c r="AF15" s="597"/>
      <c r="AG15" s="953" t="s">
        <v>51</v>
      </c>
      <c r="AH15" s="953"/>
      <c r="AI15" s="954"/>
      <c r="AJ15" s="952" t="s">
        <v>51</v>
      </c>
      <c r="AK15" s="953"/>
      <c r="AL15" s="954"/>
      <c r="AM15" s="952" t="s">
        <v>51</v>
      </c>
      <c r="AN15" s="953"/>
      <c r="AO15" s="954"/>
      <c r="AP15" s="952" t="s">
        <v>51</v>
      </c>
      <c r="AQ15" s="953"/>
      <c r="AR15" s="954"/>
      <c r="AS15" s="952"/>
      <c r="AT15" s="953"/>
      <c r="AU15" s="954"/>
      <c r="AV15" s="952"/>
      <c r="AW15" s="953"/>
      <c r="AX15" s="954"/>
      <c r="AY15" s="952"/>
      <c r="AZ15" s="953"/>
      <c r="BA15" s="953"/>
      <c r="BB15" s="587"/>
      <c r="BC15" s="587"/>
      <c r="BJ15" s="567"/>
      <c r="BK15" s="567"/>
    </row>
    <row r="16" spans="1:64" s="570" customFormat="1" ht="12.95" customHeight="1">
      <c r="A16" s="4"/>
      <c r="B16" s="601"/>
      <c r="C16" s="962" t="s">
        <v>21</v>
      </c>
      <c r="D16" s="963"/>
      <c r="E16" s="963"/>
      <c r="F16" s="964"/>
      <c r="G16" s="968"/>
      <c r="H16" s="969"/>
      <c r="I16" s="969"/>
      <c r="J16" s="970"/>
      <c r="K16" s="968"/>
      <c r="L16" s="969"/>
      <c r="M16" s="969"/>
      <c r="N16" s="970"/>
      <c r="O16" s="968"/>
      <c r="P16" s="969"/>
      <c r="Q16" s="969"/>
      <c r="R16" s="970"/>
      <c r="S16" s="968"/>
      <c r="T16" s="969"/>
      <c r="U16" s="969"/>
      <c r="V16" s="969"/>
      <c r="W16" s="968">
        <f>SUM(G16:V17)</f>
        <v>0</v>
      </c>
      <c r="X16" s="969"/>
      <c r="Y16" s="969"/>
      <c r="Z16" s="974"/>
      <c r="AA16" s="968">
        <f>G11*G16+K11*K16+O11*O16+S11*S16</f>
        <v>0</v>
      </c>
      <c r="AB16" s="969"/>
      <c r="AC16" s="969"/>
      <c r="AD16" s="974"/>
      <c r="AE16" s="676"/>
      <c r="AF16" s="597"/>
      <c r="AG16" s="953" t="str">
        <f>IF(C16="토   사", AA16, "-")</f>
        <v>-</v>
      </c>
      <c r="AH16" s="953"/>
      <c r="AI16" s="954"/>
      <c r="AJ16" s="952" t="str">
        <f>IF(C16="풍화암", AA16, "-")</f>
        <v>-</v>
      </c>
      <c r="AK16" s="953"/>
      <c r="AL16" s="954"/>
      <c r="AM16" s="952">
        <f>IF(C16="연   암", AA16, "-")</f>
        <v>0</v>
      </c>
      <c r="AN16" s="953"/>
      <c r="AO16" s="954"/>
      <c r="AP16" s="952" t="str">
        <f>IF(C16="보통암", AA16, "-")</f>
        <v>-</v>
      </c>
      <c r="AQ16" s="953"/>
      <c r="AR16" s="954"/>
      <c r="AS16" s="952"/>
      <c r="AT16" s="953"/>
      <c r="AU16" s="954"/>
      <c r="AV16" s="952"/>
      <c r="AW16" s="953"/>
      <c r="AX16" s="954"/>
      <c r="AY16" s="952"/>
      <c r="AZ16" s="953"/>
      <c r="BA16" s="953"/>
      <c r="BB16" s="587"/>
      <c r="BC16" s="587"/>
      <c r="BJ16" s="567"/>
      <c r="BK16" s="567"/>
    </row>
    <row r="17" spans="1:63" s="570" customFormat="1" ht="12.95" customHeight="1">
      <c r="A17" s="599"/>
      <c r="C17" s="965"/>
      <c r="D17" s="966"/>
      <c r="E17" s="966"/>
      <c r="F17" s="967"/>
      <c r="G17" s="971"/>
      <c r="H17" s="972"/>
      <c r="I17" s="972"/>
      <c r="J17" s="973"/>
      <c r="K17" s="971"/>
      <c r="L17" s="972"/>
      <c r="M17" s="972"/>
      <c r="N17" s="973"/>
      <c r="O17" s="971"/>
      <c r="P17" s="972"/>
      <c r="Q17" s="972"/>
      <c r="R17" s="973"/>
      <c r="S17" s="971"/>
      <c r="T17" s="972"/>
      <c r="U17" s="972"/>
      <c r="V17" s="972"/>
      <c r="W17" s="971"/>
      <c r="X17" s="972"/>
      <c r="Y17" s="972"/>
      <c r="Z17" s="975"/>
      <c r="AA17" s="971"/>
      <c r="AB17" s="972"/>
      <c r="AC17" s="972"/>
      <c r="AD17" s="975"/>
      <c r="AE17" s="677"/>
      <c r="AF17" s="597"/>
      <c r="AG17" s="953" t="s">
        <v>51</v>
      </c>
      <c r="AH17" s="953"/>
      <c r="AI17" s="954"/>
      <c r="AJ17" s="952" t="s">
        <v>51</v>
      </c>
      <c r="AK17" s="953"/>
      <c r="AL17" s="954"/>
      <c r="AM17" s="952" t="s">
        <v>51</v>
      </c>
      <c r="AN17" s="953"/>
      <c r="AO17" s="954"/>
      <c r="AP17" s="952" t="s">
        <v>51</v>
      </c>
      <c r="AQ17" s="953"/>
      <c r="AR17" s="954"/>
      <c r="AS17" s="952"/>
      <c r="AT17" s="953"/>
      <c r="AU17" s="954"/>
      <c r="AV17" s="952"/>
      <c r="AW17" s="953"/>
      <c r="AX17" s="954"/>
      <c r="AY17" s="952"/>
      <c r="AZ17" s="953"/>
      <c r="BA17" s="953"/>
      <c r="BB17" s="587"/>
      <c r="BC17" s="587"/>
      <c r="BJ17" s="567"/>
      <c r="BK17" s="567"/>
    </row>
    <row r="18" spans="1:63" s="567" customFormat="1" ht="12.95" customHeight="1">
      <c r="A18" s="4"/>
      <c r="B18" s="602"/>
      <c r="C18" s="955" t="s">
        <v>52</v>
      </c>
      <c r="D18" s="956"/>
      <c r="E18" s="956"/>
      <c r="F18" s="957"/>
      <c r="G18" s="958">
        <f>SUM(G12:J17)+AE15</f>
        <v>0.5</v>
      </c>
      <c r="H18" s="959"/>
      <c r="I18" s="959"/>
      <c r="J18" s="960"/>
      <c r="K18" s="958">
        <f>SUM(K12:N17)+AE15</f>
        <v>0.5</v>
      </c>
      <c r="L18" s="959"/>
      <c r="M18" s="959"/>
      <c r="N18" s="960"/>
      <c r="O18" s="958">
        <f>SUM(O12:R17)+AE15</f>
        <v>0.5</v>
      </c>
      <c r="P18" s="959"/>
      <c r="Q18" s="959"/>
      <c r="R18" s="960"/>
      <c r="S18" s="958">
        <f>SUM(S12:V17)+AE15</f>
        <v>0.5</v>
      </c>
      <c r="T18" s="959"/>
      <c r="U18" s="959"/>
      <c r="V18" s="959"/>
      <c r="W18" s="958"/>
      <c r="X18" s="959"/>
      <c r="Y18" s="959"/>
      <c r="Z18" s="961"/>
      <c r="AA18" s="958">
        <f>G11*G18+K11*K18+O11*O18+S11*S18</f>
        <v>0</v>
      </c>
      <c r="AB18" s="959"/>
      <c r="AC18" s="959"/>
      <c r="AD18" s="961"/>
      <c r="AE18" s="678"/>
      <c r="AF18" s="597"/>
      <c r="AG18" s="598"/>
      <c r="AH18" s="585"/>
      <c r="AI18" s="585"/>
      <c r="AJ18" s="585"/>
      <c r="AK18" s="585"/>
      <c r="AL18" s="585"/>
      <c r="AM18" s="585"/>
      <c r="AN18" s="585"/>
      <c r="AO18" s="585"/>
      <c r="AP18" s="585"/>
      <c r="AQ18" s="585"/>
      <c r="AR18" s="585"/>
      <c r="AS18" s="585"/>
      <c r="AT18" s="585"/>
      <c r="AU18" s="585"/>
      <c r="AV18" s="585"/>
      <c r="AW18" s="585"/>
      <c r="AX18" s="585"/>
      <c r="AY18" s="585"/>
      <c r="AZ18" s="585"/>
      <c r="BA18" s="585"/>
      <c r="BB18" s="585"/>
      <c r="BC18" s="585"/>
    </row>
    <row r="19" spans="1:63" s="567" customFormat="1" ht="12.95" customHeight="1">
      <c r="A19" s="4"/>
      <c r="B19" s="602"/>
      <c r="C19" s="955" t="s">
        <v>103</v>
      </c>
      <c r="D19" s="956"/>
      <c r="E19" s="956"/>
      <c r="F19" s="957"/>
      <c r="G19" s="1014">
        <f>IF(G18&gt;$AK$6,ROUNDDOWN(G18/$AK$6,0), 0)</f>
        <v>0</v>
      </c>
      <c r="H19" s="1015"/>
      <c r="I19" s="1015"/>
      <c r="J19" s="1016"/>
      <c r="K19" s="1014">
        <f>IF(K18&gt;$AK$6,ROUNDDOWN(K18/$AK$6,0), 0)</f>
        <v>0</v>
      </c>
      <c r="L19" s="1015"/>
      <c r="M19" s="1015"/>
      <c r="N19" s="1016"/>
      <c r="O19" s="1014">
        <f>IF(O18&gt;$AK$6,ROUNDDOWN(O18/$AK$6,0), 0)</f>
        <v>0</v>
      </c>
      <c r="P19" s="1015"/>
      <c r="Q19" s="1015"/>
      <c r="R19" s="1016"/>
      <c r="S19" s="1014">
        <f>IF(S18&gt;$AK$6,ROUNDDOWN(S18/$AK$6,0), 0)</f>
        <v>0</v>
      </c>
      <c r="T19" s="1015"/>
      <c r="U19" s="1015"/>
      <c r="V19" s="1015"/>
      <c r="W19" s="1014" t="str">
        <f>IF(SUM(G19:V19)&gt;0, SUM(G19:V19),"-")</f>
        <v>-</v>
      </c>
      <c r="X19" s="1015"/>
      <c r="Y19" s="1015"/>
      <c r="Z19" s="1017"/>
      <c r="AA19" s="1014">
        <f>IF(W19&gt;0, G11*G19+K11*K19+O11*O19+S11*S19, "-")</f>
        <v>0</v>
      </c>
      <c r="AB19" s="1015"/>
      <c r="AC19" s="1015"/>
      <c r="AD19" s="1016"/>
      <c r="AE19" s="673"/>
      <c r="AF19" s="597"/>
      <c r="AM19" s="585"/>
      <c r="AN19" s="585"/>
      <c r="AO19" s="585"/>
      <c r="AP19" s="585"/>
      <c r="AQ19" s="585"/>
      <c r="AR19" s="585"/>
      <c r="AS19" s="585"/>
      <c r="AT19" s="585"/>
      <c r="AU19" s="585"/>
      <c r="AV19" s="585"/>
      <c r="AW19" s="585"/>
      <c r="AX19" s="585"/>
      <c r="AY19" s="585"/>
      <c r="AZ19" s="585"/>
      <c r="BA19" s="585"/>
      <c r="BB19" s="585"/>
      <c r="BC19" s="585"/>
    </row>
    <row r="20" spans="1:63" s="570" customFormat="1" ht="12.95" customHeight="1">
      <c r="A20" s="4"/>
      <c r="B20" s="601"/>
      <c r="C20" s="603"/>
      <c r="D20" s="37"/>
      <c r="E20" s="37"/>
      <c r="F20" s="604"/>
      <c r="G20" s="37"/>
      <c r="H20" s="37"/>
      <c r="I20" s="605"/>
      <c r="J20" s="606"/>
      <c r="K20" s="606"/>
      <c r="L20" s="605"/>
      <c r="M20" s="606"/>
      <c r="N20" s="606"/>
      <c r="O20" s="605"/>
      <c r="P20" s="606"/>
      <c r="Q20" s="606"/>
      <c r="R20" s="606"/>
      <c r="S20" s="606"/>
      <c r="T20" s="606"/>
      <c r="U20" s="606"/>
      <c r="V20" s="606"/>
      <c r="W20" s="606"/>
      <c r="X20" s="605"/>
      <c r="Y20" s="606"/>
      <c r="Z20" s="606"/>
      <c r="AA20" s="607"/>
      <c r="AB20" s="607"/>
      <c r="AC20" s="607"/>
      <c r="AD20" s="607"/>
      <c r="AE20" s="673"/>
      <c r="AF20" s="597"/>
      <c r="AG20" s="598"/>
      <c r="AH20" s="587"/>
      <c r="AI20" s="587"/>
      <c r="AJ20" s="587"/>
      <c r="AK20" s="587"/>
      <c r="AL20" s="587"/>
      <c r="AM20" s="587"/>
      <c r="AN20" s="587"/>
      <c r="AO20" s="587"/>
      <c r="AP20" s="587"/>
      <c r="AQ20" s="587"/>
      <c r="AR20" s="587"/>
      <c r="AS20" s="587"/>
      <c r="AT20" s="587"/>
      <c r="AU20" s="587"/>
      <c r="AV20" s="587"/>
      <c r="AW20" s="587"/>
      <c r="AX20" s="587"/>
      <c r="AY20" s="587"/>
      <c r="AZ20" s="587"/>
      <c r="BA20" s="587"/>
      <c r="BB20" s="587"/>
      <c r="BC20" s="587"/>
    </row>
    <row r="21" spans="1:63" s="570" customFormat="1" ht="12.95" customHeight="1">
      <c r="A21" s="4"/>
      <c r="B21" s="596"/>
      <c r="C21" s="1008" t="s">
        <v>102</v>
      </c>
      <c r="D21" s="1009"/>
      <c r="E21" s="1009"/>
      <c r="F21" s="1010"/>
      <c r="G21" s="944" t="s">
        <v>456</v>
      </c>
      <c r="H21" s="945"/>
      <c r="I21" s="945"/>
      <c r="J21" s="945"/>
      <c r="K21" s="945"/>
      <c r="L21" s="945"/>
      <c r="M21" s="945"/>
      <c r="N21" s="945"/>
      <c r="O21" s="945"/>
      <c r="P21" s="945"/>
      <c r="Q21" s="945"/>
      <c r="R21" s="945"/>
      <c r="S21" s="945"/>
      <c r="T21" s="945"/>
      <c r="U21" s="945"/>
      <c r="V21" s="946"/>
      <c r="W21" s="999" t="s">
        <v>73</v>
      </c>
      <c r="X21" s="1000"/>
      <c r="Y21" s="1000"/>
      <c r="Z21" s="1001"/>
      <c r="AA21" s="980" t="s">
        <v>159</v>
      </c>
      <c r="AB21" s="981"/>
      <c r="AC21" s="981"/>
      <c r="AD21" s="982"/>
      <c r="AE21" s="673"/>
      <c r="AF21" s="597"/>
      <c r="AG21" s="598"/>
      <c r="AH21" s="587"/>
      <c r="AI21" s="587"/>
      <c r="AJ21" s="587"/>
      <c r="AK21" s="587"/>
      <c r="AL21" s="587"/>
      <c r="AM21" s="587"/>
      <c r="AN21" s="587"/>
      <c r="AO21" s="587"/>
      <c r="AP21" s="587"/>
      <c r="AQ21" s="587"/>
      <c r="AR21" s="587"/>
      <c r="AS21" s="587"/>
      <c r="AT21" s="587"/>
      <c r="AU21" s="587"/>
      <c r="AV21" s="587"/>
      <c r="AW21" s="587"/>
      <c r="AX21" s="587"/>
      <c r="AY21" s="587"/>
      <c r="AZ21" s="587"/>
      <c r="BA21" s="587"/>
      <c r="BB21" s="587"/>
      <c r="BC21" s="587"/>
      <c r="BJ21" s="567"/>
      <c r="BK21" s="567"/>
    </row>
    <row r="22" spans="1:63" s="570" customFormat="1" ht="12.95" customHeight="1">
      <c r="A22" s="599"/>
      <c r="B22" s="600"/>
      <c r="C22" s="1011"/>
      <c r="D22" s="1012"/>
      <c r="E22" s="1012"/>
      <c r="F22" s="1013"/>
      <c r="G22" s="986">
        <v>0</v>
      </c>
      <c r="H22" s="987"/>
      <c r="I22" s="987"/>
      <c r="J22" s="988"/>
      <c r="K22" s="986">
        <v>0</v>
      </c>
      <c r="L22" s="987"/>
      <c r="M22" s="987"/>
      <c r="N22" s="988"/>
      <c r="O22" s="986">
        <v>0</v>
      </c>
      <c r="P22" s="987"/>
      <c r="Q22" s="987"/>
      <c r="R22" s="988"/>
      <c r="S22" s="986">
        <v>0</v>
      </c>
      <c r="T22" s="987"/>
      <c r="U22" s="987"/>
      <c r="V22" s="987"/>
      <c r="W22" s="986">
        <f>SUM(G22:V22)</f>
        <v>0</v>
      </c>
      <c r="X22" s="987"/>
      <c r="Y22" s="987"/>
      <c r="Z22" s="989"/>
      <c r="AA22" s="983"/>
      <c r="AB22" s="984"/>
      <c r="AC22" s="984"/>
      <c r="AD22" s="985"/>
      <c r="AE22" s="673"/>
      <c r="AF22" s="597"/>
      <c r="AG22" s="598"/>
      <c r="AH22" s="587"/>
      <c r="AI22" s="587"/>
      <c r="AJ22" s="587"/>
      <c r="AK22" s="587"/>
      <c r="AL22" s="587"/>
      <c r="AM22" s="587"/>
      <c r="AN22" s="587"/>
      <c r="AO22" s="587"/>
      <c r="AP22" s="587"/>
      <c r="AQ22" s="587"/>
      <c r="AR22" s="587"/>
      <c r="AS22" s="978">
        <f>IF(W21="계",W22, "-")</f>
        <v>0</v>
      </c>
      <c r="AT22" s="978"/>
      <c r="AU22" s="978"/>
      <c r="AV22" s="587"/>
      <c r="AW22" s="587"/>
      <c r="AX22" s="587"/>
      <c r="AY22" s="587"/>
      <c r="AZ22" s="587"/>
      <c r="BA22" s="587"/>
      <c r="BB22" s="587"/>
      <c r="BC22" s="587"/>
      <c r="BJ22" s="567"/>
      <c r="BK22" s="567"/>
    </row>
    <row r="23" spans="1:63" s="570" customFormat="1" ht="12.95" customHeight="1">
      <c r="A23" s="4"/>
      <c r="B23" s="601"/>
      <c r="C23" s="962" t="s">
        <v>20</v>
      </c>
      <c r="D23" s="963"/>
      <c r="E23" s="963"/>
      <c r="F23" s="964"/>
      <c r="G23" s="968">
        <v>0</v>
      </c>
      <c r="H23" s="969"/>
      <c r="I23" s="969"/>
      <c r="J23" s="970"/>
      <c r="K23" s="968">
        <v>0</v>
      </c>
      <c r="L23" s="969"/>
      <c r="M23" s="969"/>
      <c r="N23" s="970"/>
      <c r="O23" s="968">
        <v>0</v>
      </c>
      <c r="P23" s="969"/>
      <c r="Q23" s="969"/>
      <c r="R23" s="970"/>
      <c r="S23" s="968">
        <v>0</v>
      </c>
      <c r="T23" s="969"/>
      <c r="U23" s="969"/>
      <c r="V23" s="970"/>
      <c r="W23" s="968">
        <f>SUM(G23:V24)</f>
        <v>0</v>
      </c>
      <c r="X23" s="969"/>
      <c r="Y23" s="969"/>
      <c r="Z23" s="974"/>
      <c r="AA23" s="968">
        <f>G22*G23+K22*K23+O22*O23+S22*S23</f>
        <v>0</v>
      </c>
      <c r="AB23" s="969"/>
      <c r="AC23" s="969"/>
      <c r="AD23" s="974"/>
      <c r="AE23" s="674">
        <f>0</f>
        <v>0</v>
      </c>
      <c r="AF23" s="597"/>
      <c r="AG23" s="979">
        <f>IF(C23="토   사", AA23, "-")</f>
        <v>0</v>
      </c>
      <c r="AH23" s="976"/>
      <c r="AI23" s="977"/>
      <c r="AJ23" s="952" t="str">
        <f>IF(C23="풍화암", AA23, "-")</f>
        <v>-</v>
      </c>
      <c r="AK23" s="953"/>
      <c r="AL23" s="954"/>
      <c r="AM23" s="952" t="str">
        <f>IF(C23="연   암", AA23, "-")</f>
        <v>-</v>
      </c>
      <c r="AN23" s="953"/>
      <c r="AO23" s="954"/>
      <c r="AP23" s="952" t="str">
        <f>IF(C23="보통암", AA23, "-")</f>
        <v>-</v>
      </c>
      <c r="AQ23" s="953"/>
      <c r="AR23" s="954"/>
      <c r="AS23" s="952"/>
      <c r="AT23" s="953"/>
      <c r="AU23" s="954"/>
      <c r="AV23" s="952"/>
      <c r="AW23" s="953"/>
      <c r="AX23" s="954"/>
      <c r="AY23" s="952"/>
      <c r="AZ23" s="953"/>
      <c r="BA23" s="953"/>
      <c r="BB23" s="587"/>
      <c r="BC23" s="587"/>
      <c r="BJ23" s="567"/>
      <c r="BK23" s="567"/>
    </row>
    <row r="24" spans="1:63" s="570" customFormat="1" ht="12.95" customHeight="1">
      <c r="A24" s="599"/>
      <c r="C24" s="965"/>
      <c r="D24" s="966"/>
      <c r="E24" s="966"/>
      <c r="F24" s="967"/>
      <c r="G24" s="971"/>
      <c r="H24" s="972"/>
      <c r="I24" s="972"/>
      <c r="J24" s="973"/>
      <c r="K24" s="971"/>
      <c r="L24" s="972"/>
      <c r="M24" s="972"/>
      <c r="N24" s="973"/>
      <c r="O24" s="971"/>
      <c r="P24" s="972"/>
      <c r="Q24" s="972"/>
      <c r="R24" s="973"/>
      <c r="S24" s="971"/>
      <c r="T24" s="972"/>
      <c r="U24" s="972"/>
      <c r="V24" s="973"/>
      <c r="W24" s="971"/>
      <c r="X24" s="972"/>
      <c r="Y24" s="972"/>
      <c r="Z24" s="975"/>
      <c r="AA24" s="971"/>
      <c r="AB24" s="972"/>
      <c r="AC24" s="972"/>
      <c r="AD24" s="975"/>
      <c r="AE24" s="675">
        <v>0.4</v>
      </c>
      <c r="AF24" s="597"/>
      <c r="AG24" s="953"/>
      <c r="AH24" s="976"/>
      <c r="AI24" s="977"/>
      <c r="AJ24" s="952" t="s">
        <v>51</v>
      </c>
      <c r="AK24" s="953"/>
      <c r="AL24" s="954"/>
      <c r="AM24" s="952" t="s">
        <v>51</v>
      </c>
      <c r="AN24" s="953"/>
      <c r="AO24" s="954"/>
      <c r="AP24" s="952" t="s">
        <v>51</v>
      </c>
      <c r="AQ24" s="953"/>
      <c r="AR24" s="954"/>
      <c r="AS24" s="952"/>
      <c r="AT24" s="953"/>
      <c r="AU24" s="954"/>
      <c r="AV24" s="952"/>
      <c r="AW24" s="953"/>
      <c r="AX24" s="954"/>
      <c r="AY24" s="952"/>
      <c r="AZ24" s="953"/>
      <c r="BA24" s="953"/>
      <c r="BB24" s="587"/>
      <c r="BC24" s="587"/>
      <c r="BJ24" s="567"/>
      <c r="BK24" s="567"/>
    </row>
    <row r="25" spans="1:63" s="570" customFormat="1" ht="12.95" customHeight="1">
      <c r="A25" s="4"/>
      <c r="B25" s="601"/>
      <c r="C25" s="962" t="s">
        <v>7</v>
      </c>
      <c r="D25" s="963"/>
      <c r="E25" s="963"/>
      <c r="F25" s="964"/>
      <c r="G25" s="968"/>
      <c r="H25" s="969"/>
      <c r="I25" s="969"/>
      <c r="J25" s="970"/>
      <c r="K25" s="968"/>
      <c r="L25" s="969"/>
      <c r="M25" s="969"/>
      <c r="N25" s="970"/>
      <c r="O25" s="968"/>
      <c r="P25" s="969"/>
      <c r="Q25" s="969"/>
      <c r="R25" s="970"/>
      <c r="S25" s="968"/>
      <c r="T25" s="969"/>
      <c r="U25" s="969"/>
      <c r="V25" s="969"/>
      <c r="W25" s="968">
        <f>SUM(G25:V26)</f>
        <v>0</v>
      </c>
      <c r="X25" s="969"/>
      <c r="Y25" s="969"/>
      <c r="Z25" s="974"/>
      <c r="AA25" s="968">
        <f>G22*G25+K22*K25+O22*O25+S22*S25</f>
        <v>0</v>
      </c>
      <c r="AB25" s="969"/>
      <c r="AC25" s="969"/>
      <c r="AD25" s="974"/>
      <c r="AE25" s="676">
        <v>0</v>
      </c>
      <c r="AF25" s="597"/>
      <c r="AG25" s="953" t="str">
        <f>IF(C25="토   사", AA25, "-")</f>
        <v>-</v>
      </c>
      <c r="AH25" s="953"/>
      <c r="AI25" s="954"/>
      <c r="AJ25" s="952">
        <f>IF(C25="풍화암", AA25, "-")</f>
        <v>0</v>
      </c>
      <c r="AK25" s="953"/>
      <c r="AL25" s="954"/>
      <c r="AM25" s="952" t="str">
        <f>IF(C25="연   암", AA25, "-")</f>
        <v>-</v>
      </c>
      <c r="AN25" s="953"/>
      <c r="AO25" s="954"/>
      <c r="AP25" s="952" t="str">
        <f>IF(C25="보통암", AA25, "-")</f>
        <v>-</v>
      </c>
      <c r="AQ25" s="953"/>
      <c r="AR25" s="954"/>
      <c r="AS25" s="952"/>
      <c r="AT25" s="953"/>
      <c r="AU25" s="954"/>
      <c r="AV25" s="952"/>
      <c r="AW25" s="953"/>
      <c r="AX25" s="954"/>
      <c r="AY25" s="952"/>
      <c r="AZ25" s="953"/>
      <c r="BA25" s="953"/>
      <c r="BB25" s="587"/>
      <c r="BC25" s="587"/>
      <c r="BJ25" s="567"/>
      <c r="BK25" s="567"/>
    </row>
    <row r="26" spans="1:63" s="570" customFormat="1" ht="12.95" customHeight="1">
      <c r="A26" s="599"/>
      <c r="C26" s="965"/>
      <c r="D26" s="966"/>
      <c r="E26" s="966"/>
      <c r="F26" s="967"/>
      <c r="G26" s="971"/>
      <c r="H26" s="972"/>
      <c r="I26" s="972"/>
      <c r="J26" s="973"/>
      <c r="K26" s="971"/>
      <c r="L26" s="972"/>
      <c r="M26" s="972"/>
      <c r="N26" s="973"/>
      <c r="O26" s="971"/>
      <c r="P26" s="972"/>
      <c r="Q26" s="972"/>
      <c r="R26" s="973"/>
      <c r="S26" s="971"/>
      <c r="T26" s="972"/>
      <c r="U26" s="972"/>
      <c r="V26" s="972"/>
      <c r="W26" s="971"/>
      <c r="X26" s="972"/>
      <c r="Y26" s="972"/>
      <c r="Z26" s="975"/>
      <c r="AA26" s="971"/>
      <c r="AB26" s="972"/>
      <c r="AC26" s="972"/>
      <c r="AD26" s="975"/>
      <c r="AE26" s="677">
        <v>0.5</v>
      </c>
      <c r="AF26" s="597"/>
      <c r="AG26" s="953" t="s">
        <v>51</v>
      </c>
      <c r="AH26" s="953"/>
      <c r="AI26" s="954"/>
      <c r="AJ26" s="952" t="s">
        <v>51</v>
      </c>
      <c r="AK26" s="953"/>
      <c r="AL26" s="954"/>
      <c r="AM26" s="952" t="s">
        <v>51</v>
      </c>
      <c r="AN26" s="953"/>
      <c r="AO26" s="954"/>
      <c r="AP26" s="952" t="s">
        <v>51</v>
      </c>
      <c r="AQ26" s="953"/>
      <c r="AR26" s="954"/>
      <c r="AS26" s="952"/>
      <c r="AT26" s="953"/>
      <c r="AU26" s="954"/>
      <c r="AV26" s="952"/>
      <c r="AW26" s="953"/>
      <c r="AX26" s="954"/>
      <c r="AY26" s="952"/>
      <c r="AZ26" s="953"/>
      <c r="BA26" s="953"/>
      <c r="BB26" s="587"/>
      <c r="BC26" s="587"/>
      <c r="BJ26" s="567"/>
      <c r="BK26" s="567"/>
    </row>
    <row r="27" spans="1:63" s="570" customFormat="1" ht="12.95" customHeight="1">
      <c r="A27" s="4"/>
      <c r="B27" s="601"/>
      <c r="C27" s="962" t="s">
        <v>21</v>
      </c>
      <c r="D27" s="963"/>
      <c r="E27" s="963"/>
      <c r="F27" s="964"/>
      <c r="G27" s="968"/>
      <c r="H27" s="969"/>
      <c r="I27" s="969"/>
      <c r="J27" s="970"/>
      <c r="K27" s="968"/>
      <c r="L27" s="969"/>
      <c r="M27" s="969"/>
      <c r="N27" s="970"/>
      <c r="O27" s="968"/>
      <c r="P27" s="969"/>
      <c r="Q27" s="969"/>
      <c r="R27" s="970"/>
      <c r="S27" s="968"/>
      <c r="T27" s="969"/>
      <c r="U27" s="969"/>
      <c r="V27" s="969"/>
      <c r="W27" s="968">
        <f>SUM(G27:V28)</f>
        <v>0</v>
      </c>
      <c r="X27" s="969"/>
      <c r="Y27" s="969"/>
      <c r="Z27" s="974"/>
      <c r="AA27" s="968">
        <f>G22*G27+K22*K27+O22*O27+S22*S27</f>
        <v>0</v>
      </c>
      <c r="AB27" s="969"/>
      <c r="AC27" s="969"/>
      <c r="AD27" s="974"/>
      <c r="AE27" s="676"/>
      <c r="AF27" s="597"/>
      <c r="AG27" s="953" t="str">
        <f>IF(C27="토   사", AA27, "-")</f>
        <v>-</v>
      </c>
      <c r="AH27" s="953"/>
      <c r="AI27" s="954"/>
      <c r="AJ27" s="952" t="str">
        <f>IF(C27="풍화암", AA27, "-")</f>
        <v>-</v>
      </c>
      <c r="AK27" s="953"/>
      <c r="AL27" s="954"/>
      <c r="AM27" s="952">
        <f>IF(C27="연   암", AA27, "-")</f>
        <v>0</v>
      </c>
      <c r="AN27" s="953"/>
      <c r="AO27" s="954"/>
      <c r="AP27" s="952" t="str">
        <f>IF(C27="보통암", AA27, "-")</f>
        <v>-</v>
      </c>
      <c r="AQ27" s="953"/>
      <c r="AR27" s="954"/>
      <c r="AS27" s="952"/>
      <c r="AT27" s="953"/>
      <c r="AU27" s="954"/>
      <c r="AV27" s="952"/>
      <c r="AW27" s="953"/>
      <c r="AX27" s="954"/>
      <c r="AY27" s="952"/>
      <c r="AZ27" s="953"/>
      <c r="BA27" s="953"/>
      <c r="BB27" s="587"/>
      <c r="BC27" s="587"/>
      <c r="BJ27" s="567"/>
      <c r="BK27" s="567"/>
    </row>
    <row r="28" spans="1:63" s="570" customFormat="1" ht="12.95" customHeight="1">
      <c r="A28" s="599"/>
      <c r="C28" s="965"/>
      <c r="D28" s="966"/>
      <c r="E28" s="966"/>
      <c r="F28" s="967"/>
      <c r="G28" s="971"/>
      <c r="H28" s="972"/>
      <c r="I28" s="972"/>
      <c r="J28" s="973"/>
      <c r="K28" s="971"/>
      <c r="L28" s="972"/>
      <c r="M28" s="972"/>
      <c r="N28" s="973"/>
      <c r="O28" s="971"/>
      <c r="P28" s="972"/>
      <c r="Q28" s="972"/>
      <c r="R28" s="973"/>
      <c r="S28" s="971"/>
      <c r="T28" s="972"/>
      <c r="U28" s="972"/>
      <c r="V28" s="972"/>
      <c r="W28" s="971"/>
      <c r="X28" s="972"/>
      <c r="Y28" s="972"/>
      <c r="Z28" s="975"/>
      <c r="AA28" s="971"/>
      <c r="AB28" s="972"/>
      <c r="AC28" s="972"/>
      <c r="AD28" s="975"/>
      <c r="AE28" s="677"/>
      <c r="AF28" s="597"/>
      <c r="AG28" s="953" t="s">
        <v>51</v>
      </c>
      <c r="AH28" s="953"/>
      <c r="AI28" s="954"/>
      <c r="AJ28" s="952" t="s">
        <v>51</v>
      </c>
      <c r="AK28" s="953"/>
      <c r="AL28" s="954"/>
      <c r="AM28" s="952" t="s">
        <v>51</v>
      </c>
      <c r="AN28" s="953"/>
      <c r="AO28" s="954"/>
      <c r="AP28" s="952" t="s">
        <v>51</v>
      </c>
      <c r="AQ28" s="953"/>
      <c r="AR28" s="954"/>
      <c r="AS28" s="952"/>
      <c r="AT28" s="953"/>
      <c r="AU28" s="954"/>
      <c r="AV28" s="952"/>
      <c r="AW28" s="953"/>
      <c r="AX28" s="954"/>
      <c r="AY28" s="952"/>
      <c r="AZ28" s="953"/>
      <c r="BA28" s="953"/>
      <c r="BB28" s="587"/>
      <c r="BC28" s="587"/>
      <c r="BJ28" s="567"/>
      <c r="BK28" s="567"/>
    </row>
    <row r="29" spans="1:63" s="567" customFormat="1" ht="12.95" customHeight="1">
      <c r="A29" s="4"/>
      <c r="B29" s="602"/>
      <c r="C29" s="955" t="s">
        <v>52</v>
      </c>
      <c r="D29" s="956"/>
      <c r="E29" s="956"/>
      <c r="F29" s="957"/>
      <c r="G29" s="958">
        <v>0</v>
      </c>
      <c r="H29" s="959"/>
      <c r="I29" s="959"/>
      <c r="J29" s="960"/>
      <c r="K29" s="958">
        <v>0</v>
      </c>
      <c r="L29" s="959"/>
      <c r="M29" s="959"/>
      <c r="N29" s="960"/>
      <c r="O29" s="958">
        <v>0</v>
      </c>
      <c r="P29" s="959"/>
      <c r="Q29" s="959"/>
      <c r="R29" s="960"/>
      <c r="S29" s="958">
        <v>0</v>
      </c>
      <c r="T29" s="959"/>
      <c r="U29" s="959"/>
      <c r="V29" s="959"/>
      <c r="W29" s="958"/>
      <c r="X29" s="959"/>
      <c r="Y29" s="959"/>
      <c r="Z29" s="961"/>
      <c r="AA29" s="958">
        <f>G22*G29+K22*K29+O22*O29+S22*S29</f>
        <v>0</v>
      </c>
      <c r="AB29" s="959"/>
      <c r="AC29" s="959"/>
      <c r="AD29" s="961"/>
      <c r="AE29" s="678"/>
      <c r="AF29" s="597"/>
      <c r="AG29" s="598"/>
      <c r="AH29" s="585"/>
      <c r="AI29" s="585"/>
      <c r="AJ29" s="585"/>
      <c r="AK29" s="585"/>
      <c r="AL29" s="585"/>
      <c r="AM29" s="585"/>
      <c r="AN29" s="585"/>
      <c r="AO29" s="585"/>
      <c r="AP29" s="585"/>
      <c r="AQ29" s="585"/>
      <c r="AR29" s="585"/>
      <c r="AS29" s="585"/>
      <c r="AT29" s="585"/>
      <c r="AU29" s="585"/>
      <c r="AV29" s="585"/>
      <c r="AW29" s="585"/>
      <c r="AX29" s="585"/>
      <c r="AY29" s="585"/>
      <c r="AZ29" s="585"/>
      <c r="BA29" s="585"/>
      <c r="BB29" s="585"/>
      <c r="BC29" s="585"/>
    </row>
    <row r="30" spans="1:63" s="567" customFormat="1" ht="12.95" customHeight="1">
      <c r="A30" s="4"/>
      <c r="B30" s="602"/>
      <c r="C30" s="955" t="s">
        <v>103</v>
      </c>
      <c r="D30" s="956"/>
      <c r="E30" s="956"/>
      <c r="F30" s="957"/>
      <c r="G30" s="1014">
        <f>IF(G29&gt;$AK$6,ROUNDDOWN(G29/$AK$6,0), 0)</f>
        <v>0</v>
      </c>
      <c r="H30" s="1015"/>
      <c r="I30" s="1015"/>
      <c r="J30" s="1016"/>
      <c r="K30" s="1014">
        <f>IF(K29&gt;$AK$6,ROUNDDOWN(K29/$AK$6,0), 0)</f>
        <v>0</v>
      </c>
      <c r="L30" s="1015"/>
      <c r="M30" s="1015"/>
      <c r="N30" s="1016"/>
      <c r="O30" s="1014">
        <f>IF(O29&gt;$AK$6,ROUNDDOWN(O29/$AK$6,0), 0)</f>
        <v>0</v>
      </c>
      <c r="P30" s="1015"/>
      <c r="Q30" s="1015"/>
      <c r="R30" s="1016"/>
      <c r="S30" s="1014">
        <f>IF(S29&gt;$AK$6,ROUNDDOWN(S29/$AK$6,0), 0)</f>
        <v>0</v>
      </c>
      <c r="T30" s="1015"/>
      <c r="U30" s="1015"/>
      <c r="V30" s="1015"/>
      <c r="W30" s="1014" t="str">
        <f>IF(SUM(G30:V30)&gt;0, SUM(G30:V30),"-")</f>
        <v>-</v>
      </c>
      <c r="X30" s="1015"/>
      <c r="Y30" s="1015"/>
      <c r="Z30" s="1017"/>
      <c r="AA30" s="1014">
        <f>IF(W30&gt;0, G22*G30+K22*K30+O22*O30+S22*S30, "-")</f>
        <v>0</v>
      </c>
      <c r="AB30" s="1015"/>
      <c r="AC30" s="1015"/>
      <c r="AD30" s="1016"/>
      <c r="AE30" s="673"/>
      <c r="AF30" s="597"/>
      <c r="AM30" s="585"/>
      <c r="AN30" s="585"/>
      <c r="AO30" s="585"/>
      <c r="AP30" s="585"/>
      <c r="AQ30" s="585"/>
      <c r="AR30" s="585"/>
      <c r="AS30" s="585"/>
      <c r="AT30" s="585"/>
      <c r="AU30" s="585"/>
      <c r="AV30" s="585"/>
      <c r="AW30" s="585"/>
      <c r="AX30" s="585"/>
      <c r="AY30" s="585"/>
      <c r="AZ30" s="585"/>
      <c r="BA30" s="585"/>
      <c r="BB30" s="585"/>
      <c r="BC30" s="585"/>
    </row>
    <row r="31" spans="1:63" s="689" customFormat="1" ht="12.95" customHeight="1">
      <c r="A31" s="4"/>
      <c r="B31" s="601"/>
      <c r="C31" s="603"/>
      <c r="D31" s="620"/>
      <c r="E31" s="620"/>
      <c r="F31" s="620"/>
      <c r="G31" s="687"/>
      <c r="H31" s="687"/>
      <c r="I31" s="687"/>
      <c r="J31" s="687"/>
      <c r="K31" s="691"/>
      <c r="L31" s="691"/>
      <c r="M31" s="691"/>
      <c r="N31" s="691"/>
      <c r="O31" s="691"/>
      <c r="P31" s="691"/>
      <c r="Q31" s="691"/>
      <c r="R31" s="691"/>
      <c r="S31" s="691"/>
      <c r="T31" s="691"/>
      <c r="U31" s="691"/>
      <c r="V31" s="691"/>
      <c r="W31" s="691"/>
      <c r="X31" s="691"/>
      <c r="Y31" s="691"/>
      <c r="Z31" s="691"/>
      <c r="AA31" s="691"/>
      <c r="AB31" s="691"/>
      <c r="AC31" s="691"/>
      <c r="AD31" s="688"/>
      <c r="AE31" s="673"/>
      <c r="AF31" s="597"/>
      <c r="AM31" s="585"/>
      <c r="AN31" s="585"/>
      <c r="AO31" s="585"/>
      <c r="AP31" s="585"/>
      <c r="AQ31" s="585"/>
      <c r="AR31" s="585"/>
      <c r="AS31" s="585"/>
      <c r="AT31" s="585"/>
      <c r="AU31" s="585"/>
      <c r="AV31" s="585"/>
      <c r="AW31" s="585"/>
      <c r="AX31" s="585"/>
      <c r="AY31" s="585"/>
      <c r="AZ31" s="585"/>
      <c r="BA31" s="585"/>
      <c r="BB31" s="585"/>
      <c r="BC31" s="585"/>
    </row>
    <row r="32" spans="1:63" s="570" customFormat="1" ht="12.95" customHeight="1" thickBot="1">
      <c r="A32" s="4"/>
      <c r="B32" s="596"/>
      <c r="C32" s="317"/>
      <c r="D32" s="608"/>
      <c r="E32" s="608"/>
      <c r="F32" s="608"/>
      <c r="G32" s="609"/>
      <c r="H32" s="609"/>
      <c r="I32" s="610"/>
      <c r="J32" s="611"/>
      <c r="K32" s="611"/>
      <c r="L32" s="611"/>
      <c r="M32" s="611"/>
      <c r="N32" s="611"/>
      <c r="O32" s="611"/>
      <c r="P32" s="14"/>
      <c r="Q32" s="612"/>
      <c r="R32" s="612"/>
      <c r="S32" s="612"/>
      <c r="T32" s="14"/>
      <c r="U32" s="14"/>
      <c r="V32" s="93"/>
      <c r="W32" s="699"/>
      <c r="X32" s="700"/>
      <c r="Y32" s="701"/>
      <c r="Z32" s="701"/>
      <c r="AA32" s="701"/>
      <c r="AB32" s="701"/>
      <c r="AC32" s="702" t="s">
        <v>444</v>
      </c>
      <c r="AD32" s="703" t="s">
        <v>29</v>
      </c>
      <c r="AE32" s="704">
        <f>TRUNC(SUM(AS9:AU31),0)</f>
        <v>0</v>
      </c>
      <c r="AF32" s="567"/>
      <c r="AG32" s="613"/>
      <c r="AH32" s="598"/>
      <c r="AI32" s="587"/>
      <c r="AJ32" s="587"/>
      <c r="AK32" s="587"/>
      <c r="AL32" s="587"/>
      <c r="AM32" s="587"/>
      <c r="AN32" s="587"/>
      <c r="AO32" s="587"/>
      <c r="AP32" s="587"/>
      <c r="AQ32" s="587"/>
      <c r="AR32" s="587"/>
      <c r="AS32" s="587"/>
      <c r="AT32" s="587"/>
      <c r="AU32" s="587"/>
      <c r="AV32" s="587"/>
      <c r="AW32" s="587"/>
      <c r="AX32" s="587"/>
      <c r="AY32" s="587"/>
      <c r="AZ32" s="587"/>
      <c r="BA32" s="587"/>
      <c r="BB32" s="587"/>
      <c r="BC32" s="587"/>
    </row>
    <row r="33" spans="1:55" s="698" customFormat="1" ht="12.95" customHeight="1" thickTop="1">
      <c r="A33" s="4"/>
      <c r="B33" s="596"/>
      <c r="C33" s="317"/>
      <c r="D33" s="608"/>
      <c r="E33" s="608"/>
      <c r="F33" s="608"/>
      <c r="G33" s="609"/>
      <c r="H33" s="609"/>
      <c r="I33" s="610"/>
      <c r="J33" s="611"/>
      <c r="K33" s="611"/>
      <c r="L33" s="611"/>
      <c r="M33" s="611"/>
      <c r="N33" s="611"/>
      <c r="O33" s="611"/>
      <c r="P33" s="14"/>
      <c r="Q33" s="612"/>
      <c r="R33" s="612"/>
      <c r="S33" s="612"/>
      <c r="T33" s="14"/>
      <c r="U33" s="14"/>
      <c r="V33" s="709"/>
      <c r="W33" s="710"/>
      <c r="X33" s="711"/>
      <c r="Y33" s="712"/>
      <c r="Z33" s="713"/>
      <c r="AA33" s="709"/>
      <c r="AB33" s="709"/>
      <c r="AC33" s="714" t="s">
        <v>82</v>
      </c>
      <c r="AD33" s="715"/>
      <c r="AE33" s="345" t="e">
        <f>TRUNC(AE34/AE32,3)</f>
        <v>#DIV/0!</v>
      </c>
      <c r="AF33" s="697"/>
      <c r="AG33" s="613"/>
      <c r="AH33" s="598"/>
      <c r="AI33" s="587"/>
      <c r="AJ33" s="587"/>
      <c r="AK33" s="587"/>
      <c r="AL33" s="587"/>
      <c r="AM33" s="587"/>
      <c r="AN33" s="587"/>
      <c r="AO33" s="587"/>
      <c r="AP33" s="587"/>
      <c r="AQ33" s="587"/>
      <c r="AR33" s="587"/>
      <c r="AS33" s="587"/>
      <c r="AT33" s="587"/>
      <c r="AU33" s="587"/>
      <c r="AV33" s="587"/>
      <c r="AW33" s="587"/>
      <c r="AX33" s="587"/>
      <c r="AY33" s="587"/>
      <c r="AZ33" s="587"/>
      <c r="BA33" s="587"/>
      <c r="BB33" s="587"/>
      <c r="BC33" s="587"/>
    </row>
    <row r="34" spans="1:55" s="570" customFormat="1" ht="12.95" customHeight="1" thickBot="1">
      <c r="A34" s="4"/>
      <c r="B34" s="596"/>
      <c r="C34" s="317"/>
      <c r="D34" s="608"/>
      <c r="E34" s="608"/>
      <c r="F34" s="608"/>
      <c r="G34" s="609"/>
      <c r="H34" s="609"/>
      <c r="I34" s="610"/>
      <c r="J34" s="611"/>
      <c r="K34" s="611"/>
      <c r="L34" s="611"/>
      <c r="M34" s="611"/>
      <c r="N34" s="611"/>
      <c r="O34" s="611"/>
      <c r="P34" s="14"/>
      <c r="Q34" s="612"/>
      <c r="R34" s="612"/>
      <c r="S34" s="612"/>
      <c r="T34" s="14"/>
      <c r="U34" s="14"/>
      <c r="V34" s="705"/>
      <c r="W34" s="705"/>
      <c r="X34" s="706"/>
      <c r="Y34" s="707"/>
      <c r="Z34" s="707"/>
      <c r="AA34" s="249"/>
      <c r="AB34" s="249"/>
      <c r="AC34" s="708" t="s">
        <v>445</v>
      </c>
      <c r="AD34" s="249" t="s">
        <v>29</v>
      </c>
      <c r="AE34" s="352">
        <f>SUM(AE35:AE37)</f>
        <v>0</v>
      </c>
      <c r="AF34" s="567"/>
      <c r="AG34" s="585"/>
      <c r="AH34" s="598"/>
      <c r="AI34" s="587"/>
      <c r="AJ34" s="587"/>
      <c r="AK34" s="587"/>
      <c r="AL34" s="587"/>
      <c r="AM34" s="587"/>
      <c r="AN34" s="587"/>
      <c r="AO34" s="587"/>
      <c r="AP34" s="587"/>
      <c r="AQ34" s="587"/>
      <c r="AR34" s="587"/>
      <c r="AS34" s="587"/>
      <c r="AT34" s="587"/>
      <c r="AU34" s="587"/>
      <c r="AV34" s="587"/>
      <c r="AW34" s="587"/>
      <c r="AX34" s="587"/>
      <c r="AY34" s="587"/>
      <c r="AZ34" s="587"/>
      <c r="BA34" s="587"/>
      <c r="BB34" s="587"/>
      <c r="BC34" s="587"/>
    </row>
    <row r="35" spans="1:55" s="567" customFormat="1" ht="12.95" customHeight="1" thickTop="1">
      <c r="A35" s="4"/>
      <c r="B35" s="601"/>
      <c r="C35" s="614"/>
      <c r="D35" s="566"/>
      <c r="E35" s="566"/>
      <c r="F35" s="566"/>
      <c r="G35" s="566"/>
      <c r="H35" s="13"/>
      <c r="I35" s="615"/>
      <c r="J35" s="566"/>
      <c r="K35" s="14"/>
      <c r="L35" s="14"/>
      <c r="M35" s="566"/>
      <c r="N35" s="14"/>
      <c r="O35" s="566"/>
      <c r="P35" s="14"/>
      <c r="Q35" s="612"/>
      <c r="R35" s="612"/>
      <c r="S35" s="612"/>
      <c r="T35" s="612"/>
      <c r="U35" s="612"/>
      <c r="V35" s="612"/>
      <c r="W35" s="612"/>
      <c r="X35" s="616"/>
      <c r="Y35" s="617"/>
      <c r="Z35" s="617"/>
      <c r="AA35" s="617"/>
      <c r="AB35" s="617"/>
      <c r="AC35" s="563" t="s">
        <v>20</v>
      </c>
      <c r="AD35" s="566" t="s">
        <v>29</v>
      </c>
      <c r="AE35" s="618">
        <f>SUM(AG9:AI31)</f>
        <v>0</v>
      </c>
      <c r="AL35" s="619"/>
      <c r="AM35" s="619"/>
      <c r="AN35" s="619"/>
      <c r="AU35" s="619"/>
      <c r="AV35" s="619"/>
      <c r="AW35" s="619"/>
      <c r="AX35" s="585"/>
      <c r="AY35" s="585"/>
      <c r="AZ35" s="585"/>
      <c r="BA35" s="585"/>
      <c r="BB35" s="585"/>
      <c r="BC35" s="585"/>
    </row>
    <row r="36" spans="1:55" s="567" customFormat="1" ht="12.95" customHeight="1">
      <c r="A36" s="4"/>
      <c r="B36" s="601"/>
      <c r="C36" s="614"/>
      <c r="D36" s="566"/>
      <c r="E36" s="566"/>
      <c r="F36" s="566"/>
      <c r="G36" s="566"/>
      <c r="H36" s="13"/>
      <c r="I36" s="615"/>
      <c r="J36" s="566"/>
      <c r="K36" s="14"/>
      <c r="L36" s="14"/>
      <c r="M36" s="566"/>
      <c r="N36" s="14"/>
      <c r="O36" s="566"/>
      <c r="P36" s="14"/>
      <c r="Q36" s="612"/>
      <c r="R36" s="612"/>
      <c r="S36" s="612"/>
      <c r="T36" s="612"/>
      <c r="U36" s="612"/>
      <c r="V36" s="612"/>
      <c r="W36" s="612"/>
      <c r="X36" s="616"/>
      <c r="Y36" s="617"/>
      <c r="Z36" s="617"/>
      <c r="AA36" s="617"/>
      <c r="AB36" s="617"/>
      <c r="AC36" s="563" t="s">
        <v>7</v>
      </c>
      <c r="AD36" s="566" t="s">
        <v>29</v>
      </c>
      <c r="AE36" s="618">
        <f>SUM(AJ9:AL30)</f>
        <v>0</v>
      </c>
      <c r="AL36" s="619"/>
      <c r="AM36" s="619"/>
      <c r="AN36" s="619"/>
      <c r="AR36" s="585"/>
      <c r="AS36" s="585"/>
      <c r="AT36" s="585"/>
      <c r="AU36" s="585"/>
      <c r="AV36" s="585"/>
      <c r="AW36" s="585"/>
      <c r="AX36" s="585"/>
      <c r="AY36" s="585"/>
      <c r="AZ36" s="585"/>
      <c r="BA36" s="585"/>
      <c r="BB36" s="585"/>
      <c r="BC36" s="585"/>
    </row>
    <row r="37" spans="1:55" s="567" customFormat="1" ht="12.95" customHeight="1">
      <c r="A37" s="4"/>
      <c r="B37" s="601"/>
      <c r="C37" s="614"/>
      <c r="D37" s="566"/>
      <c r="E37" s="566"/>
      <c r="F37" s="566"/>
      <c r="G37" s="566"/>
      <c r="H37" s="13"/>
      <c r="I37" s="615"/>
      <c r="J37" s="566"/>
      <c r="K37" s="14"/>
      <c r="L37" s="14"/>
      <c r="M37" s="566"/>
      <c r="N37" s="14"/>
      <c r="O37" s="566"/>
      <c r="P37" s="14"/>
      <c r="Q37" s="612"/>
      <c r="R37" s="612"/>
      <c r="S37" s="612"/>
      <c r="T37" s="612"/>
      <c r="U37" s="612"/>
      <c r="V37" s="612"/>
      <c r="W37" s="612"/>
      <c r="X37" s="616"/>
      <c r="Y37" s="617"/>
      <c r="Z37" s="617"/>
      <c r="AA37" s="617"/>
      <c r="AB37" s="617"/>
      <c r="AC37" s="563" t="s">
        <v>21</v>
      </c>
      <c r="AD37" s="566" t="s">
        <v>29</v>
      </c>
      <c r="AE37" s="618">
        <f>SUM(AM9:AO30)</f>
        <v>0</v>
      </c>
      <c r="AL37" s="619"/>
      <c r="AM37" s="619"/>
      <c r="AN37" s="619"/>
      <c r="AR37" s="585"/>
      <c r="AS37" s="585"/>
      <c r="AT37" s="585"/>
      <c r="AU37" s="585"/>
      <c r="AV37" s="585"/>
      <c r="AW37" s="585"/>
      <c r="AX37" s="585"/>
      <c r="AY37" s="585"/>
      <c r="AZ37" s="585"/>
      <c r="BA37" s="585"/>
      <c r="BB37" s="585"/>
      <c r="BC37" s="585"/>
    </row>
    <row r="38" spans="1:55" s="570" customFormat="1" ht="12.95" customHeight="1">
      <c r="A38" s="279"/>
      <c r="B38" s="662"/>
      <c r="C38" s="663"/>
      <c r="D38" s="68"/>
      <c r="E38" s="68"/>
      <c r="F38" s="664"/>
      <c r="G38" s="68"/>
      <c r="H38" s="68"/>
      <c r="I38" s="665"/>
      <c r="J38" s="666"/>
      <c r="K38" s="666"/>
      <c r="L38" s="665"/>
      <c r="M38" s="666"/>
      <c r="N38" s="666"/>
      <c r="O38" s="665"/>
      <c r="P38" s="666"/>
      <c r="Q38" s="666"/>
      <c r="R38" s="666"/>
      <c r="S38" s="666"/>
      <c r="T38" s="666"/>
      <c r="U38" s="666"/>
      <c r="V38" s="666"/>
      <c r="W38" s="666"/>
      <c r="X38" s="665"/>
      <c r="Y38" s="666"/>
      <c r="Z38" s="666"/>
      <c r="AA38" s="667"/>
      <c r="AB38" s="667"/>
      <c r="AC38" s="667"/>
      <c r="AD38" s="667"/>
      <c r="AE38" s="69"/>
      <c r="AF38" s="661"/>
      <c r="AG38" s="1018"/>
      <c r="AH38" s="1018"/>
      <c r="AI38" s="1018"/>
      <c r="AJ38" s="1018"/>
      <c r="AK38" s="1018"/>
      <c r="AL38" s="996"/>
      <c r="AM38" s="996"/>
      <c r="AN38" s="996"/>
      <c r="AO38" s="585"/>
      <c r="AP38" s="587"/>
      <c r="AQ38" s="587"/>
      <c r="AR38" s="587"/>
      <c r="AS38" s="587"/>
      <c r="AT38" s="587"/>
      <c r="AU38" s="587"/>
      <c r="AV38" s="587"/>
      <c r="AW38" s="587"/>
      <c r="AX38" s="587"/>
      <c r="AY38" s="587"/>
      <c r="AZ38" s="587"/>
      <c r="BA38" s="587"/>
      <c r="BB38" s="587"/>
      <c r="BC38" s="587"/>
    </row>
    <row r="39" spans="1:55" s="567" customFormat="1" ht="12.95" customHeight="1">
      <c r="A39" s="4"/>
      <c r="B39" s="601"/>
      <c r="C39" s="317"/>
      <c r="D39" s="608"/>
      <c r="E39" s="608"/>
      <c r="F39" s="608"/>
      <c r="G39" s="609"/>
      <c r="H39" s="609"/>
      <c r="I39" s="610"/>
      <c r="J39" s="611"/>
      <c r="K39" s="611"/>
      <c r="L39" s="611"/>
      <c r="M39" s="611"/>
      <c r="N39" s="611"/>
      <c r="O39" s="611"/>
      <c r="P39" s="14"/>
      <c r="Q39" s="612"/>
      <c r="R39" s="612"/>
      <c r="S39" s="612"/>
      <c r="T39" s="612"/>
      <c r="U39" s="612"/>
      <c r="V39" s="612"/>
      <c r="W39" s="612"/>
      <c r="X39" s="616"/>
      <c r="Y39" s="617"/>
      <c r="Z39" s="617"/>
      <c r="AA39" s="617"/>
      <c r="AB39" s="617"/>
      <c r="AC39" s="617"/>
      <c r="AD39" s="566"/>
      <c r="AE39" s="38"/>
      <c r="AF39" s="389"/>
      <c r="AG39" s="668"/>
      <c r="AH39" s="598"/>
      <c r="AI39" s="669"/>
      <c r="AJ39" s="670"/>
      <c r="AK39" s="670"/>
      <c r="AL39" s="669"/>
      <c r="AM39" s="670"/>
      <c r="AN39" s="670"/>
      <c r="AO39" s="585"/>
      <c r="AP39" s="585"/>
      <c r="AQ39" s="585"/>
      <c r="AR39" s="585"/>
      <c r="AS39" s="585"/>
      <c r="AT39" s="585"/>
      <c r="AU39" s="585"/>
      <c r="AV39" s="585"/>
      <c r="AW39" s="585"/>
      <c r="AX39" s="585"/>
      <c r="AY39" s="585"/>
      <c r="AZ39" s="585"/>
      <c r="BA39" s="585"/>
      <c r="BB39" s="585"/>
      <c r="BC39" s="585"/>
    </row>
    <row r="40" spans="1:55" s="570" customFormat="1" ht="12.95" customHeight="1">
      <c r="A40" s="4" t="s">
        <v>22</v>
      </c>
      <c r="B40" s="592" t="s">
        <v>79</v>
      </c>
      <c r="C40" s="593" t="s">
        <v>78</v>
      </c>
      <c r="D40" s="608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536"/>
      <c r="Q40" s="536"/>
      <c r="R40" s="536"/>
      <c r="S40" s="536"/>
      <c r="T40" s="536"/>
      <c r="U40" s="536"/>
      <c r="V40" s="536"/>
      <c r="W40" s="536"/>
      <c r="X40" s="536"/>
      <c r="Y40" s="536"/>
      <c r="Z40" s="13"/>
      <c r="AA40" s="13"/>
      <c r="AB40" s="621"/>
      <c r="AC40" s="622"/>
      <c r="AD40" s="623"/>
      <c r="AE40" s="624"/>
      <c r="AF40" s="567"/>
      <c r="AM40" s="587"/>
      <c r="AN40" s="587"/>
      <c r="AO40" s="587"/>
      <c r="AP40" s="587"/>
      <c r="AQ40" s="587"/>
      <c r="AR40" s="587"/>
      <c r="AS40" s="587"/>
      <c r="AT40" s="587"/>
      <c r="AU40" s="587"/>
      <c r="AV40" s="587"/>
      <c r="AW40" s="587"/>
      <c r="AX40" s="587"/>
      <c r="AY40" s="587"/>
      <c r="AZ40" s="587"/>
      <c r="BA40" s="587"/>
      <c r="BB40" s="587"/>
      <c r="BC40" s="587"/>
    </row>
    <row r="41" spans="1:55" s="570" customFormat="1" ht="12.95" customHeight="1" thickBot="1">
      <c r="A41" s="4"/>
      <c r="B41" s="592"/>
      <c r="C41" s="317"/>
      <c r="D41" s="608"/>
      <c r="E41" s="608"/>
      <c r="F41" s="608"/>
      <c r="G41" s="609"/>
      <c r="H41" s="609"/>
      <c r="I41" s="610"/>
      <c r="J41" s="611"/>
      <c r="K41" s="611"/>
      <c r="L41" s="611"/>
      <c r="M41" s="611"/>
      <c r="N41" s="611"/>
      <c r="O41" s="611"/>
      <c r="P41" s="14"/>
      <c r="Q41" s="612"/>
      <c r="R41" s="612"/>
      <c r="S41" s="612"/>
      <c r="T41" s="612"/>
      <c r="U41" s="612"/>
      <c r="V41" s="48"/>
      <c r="W41" s="48"/>
      <c r="X41" s="49"/>
      <c r="Y41" s="49"/>
      <c r="Z41" s="49"/>
      <c r="AA41" s="49"/>
      <c r="AB41" s="51"/>
      <c r="AC41" s="51" t="s">
        <v>80</v>
      </c>
      <c r="AD41" s="249" t="s">
        <v>29</v>
      </c>
      <c r="AE41" s="352">
        <f>AE35</f>
        <v>0</v>
      </c>
      <c r="AH41" s="598"/>
      <c r="AI41" s="587"/>
      <c r="AJ41" s="587"/>
      <c r="AK41" s="587"/>
      <c r="AL41" s="587"/>
      <c r="AM41" s="587"/>
      <c r="AN41" s="587"/>
      <c r="AO41" s="587"/>
      <c r="AP41" s="587"/>
      <c r="AQ41" s="587"/>
      <c r="AR41" s="587"/>
      <c r="AS41" s="587"/>
      <c r="AT41" s="587"/>
      <c r="AU41" s="587"/>
      <c r="AV41" s="587"/>
      <c r="AW41" s="587"/>
      <c r="AX41" s="587"/>
      <c r="AY41" s="587"/>
      <c r="AZ41" s="587"/>
      <c r="BA41" s="587"/>
      <c r="BB41" s="587"/>
      <c r="BC41" s="587"/>
    </row>
    <row r="42" spans="1:55" s="570" customFormat="1" ht="12.95" customHeight="1" thickTop="1">
      <c r="A42" s="4"/>
      <c r="B42" s="596"/>
      <c r="C42" s="317"/>
      <c r="D42" s="608"/>
      <c r="E42" s="608"/>
      <c r="F42" s="608"/>
      <c r="G42" s="609"/>
      <c r="H42" s="609"/>
      <c r="I42" s="610"/>
      <c r="J42" s="611"/>
      <c r="K42" s="611"/>
      <c r="L42" s="611"/>
      <c r="M42" s="611"/>
      <c r="N42" s="611"/>
      <c r="O42" s="611"/>
      <c r="P42" s="14"/>
      <c r="Q42" s="612"/>
      <c r="R42" s="612"/>
      <c r="S42" s="612"/>
      <c r="T42" s="14"/>
      <c r="U42" s="14"/>
      <c r="V42" s="14"/>
      <c r="W42" s="344"/>
      <c r="X42" s="566"/>
      <c r="Y42" s="572"/>
      <c r="Z42" s="572"/>
      <c r="AA42" s="14"/>
      <c r="AB42" s="14"/>
      <c r="AC42" s="563" t="s">
        <v>82</v>
      </c>
      <c r="AD42" s="566"/>
      <c r="AE42" s="345" t="e">
        <f>TRUNC(AE41/AE32,3)</f>
        <v>#DIV/0!</v>
      </c>
      <c r="AF42" s="567"/>
      <c r="AG42" s="585"/>
      <c r="AH42" s="598"/>
      <c r="AI42" s="587"/>
      <c r="AJ42" s="587"/>
      <c r="AK42" s="587"/>
      <c r="AL42" s="587"/>
      <c r="AM42" s="587"/>
      <c r="AN42" s="587"/>
      <c r="AO42" s="587"/>
      <c r="AP42" s="587"/>
      <c r="AQ42" s="587"/>
      <c r="AR42" s="587"/>
      <c r="AS42" s="587"/>
      <c r="AT42" s="587"/>
      <c r="AU42" s="587"/>
      <c r="AV42" s="587"/>
      <c r="AW42" s="587"/>
      <c r="AX42" s="587"/>
      <c r="AY42" s="587"/>
      <c r="AZ42" s="587"/>
      <c r="BA42" s="587"/>
      <c r="BB42" s="587"/>
      <c r="BC42" s="587"/>
    </row>
    <row r="43" spans="1:55" s="567" customFormat="1" ht="12.95" customHeight="1">
      <c r="A43" s="279"/>
      <c r="B43" s="671"/>
      <c r="C43" s="626"/>
      <c r="D43" s="627"/>
      <c r="E43" s="627"/>
      <c r="F43" s="627"/>
      <c r="G43" s="628"/>
      <c r="H43" s="628"/>
      <c r="I43" s="629"/>
      <c r="J43" s="630"/>
      <c r="K43" s="630"/>
      <c r="L43" s="630"/>
      <c r="M43" s="630"/>
      <c r="N43" s="630"/>
      <c r="O43" s="630"/>
      <c r="P43" s="256"/>
      <c r="Q43" s="631"/>
      <c r="R43" s="631"/>
      <c r="S43" s="631"/>
      <c r="T43" s="256"/>
      <c r="U43" s="256"/>
      <c r="V43" s="256"/>
      <c r="W43" s="357"/>
      <c r="X43" s="66"/>
      <c r="Y43" s="20"/>
      <c r="Z43" s="20"/>
      <c r="AA43" s="256"/>
      <c r="AB43" s="256"/>
      <c r="AC43" s="263"/>
      <c r="AD43" s="66"/>
      <c r="AE43" s="358"/>
      <c r="AF43" s="568"/>
      <c r="AG43" s="585"/>
      <c r="AH43" s="598"/>
      <c r="AI43" s="585"/>
      <c r="AJ43" s="585"/>
      <c r="AK43" s="585"/>
      <c r="AL43" s="585"/>
      <c r="AM43" s="585"/>
      <c r="AN43" s="585"/>
      <c r="AO43" s="585"/>
      <c r="AP43" s="585"/>
      <c r="AQ43" s="585"/>
      <c r="AR43" s="585"/>
      <c r="AS43" s="585"/>
      <c r="AT43" s="585"/>
      <c r="AU43" s="585"/>
      <c r="AV43" s="585"/>
      <c r="AW43" s="585"/>
      <c r="AX43" s="585"/>
      <c r="AY43" s="585"/>
      <c r="AZ43" s="585"/>
      <c r="BA43" s="585"/>
      <c r="BB43" s="585"/>
      <c r="BC43" s="585"/>
    </row>
    <row r="44" spans="1:55" s="567" customFormat="1" ht="12.95" customHeight="1">
      <c r="A44" s="4"/>
      <c r="B44" s="601"/>
      <c r="C44" s="317"/>
      <c r="D44" s="608"/>
      <c r="E44" s="608"/>
      <c r="F44" s="608"/>
      <c r="G44" s="609"/>
      <c r="H44" s="609"/>
      <c r="I44" s="610"/>
      <c r="J44" s="611"/>
      <c r="K44" s="611"/>
      <c r="L44" s="611"/>
      <c r="M44" s="611"/>
      <c r="N44" s="611"/>
      <c r="O44" s="611"/>
      <c r="P44" s="14"/>
      <c r="Q44" s="612"/>
      <c r="R44" s="612"/>
      <c r="S44" s="612"/>
      <c r="T44" s="612"/>
      <c r="U44" s="612"/>
      <c r="V44" s="612"/>
      <c r="W44" s="612"/>
      <c r="X44" s="616"/>
      <c r="Y44" s="617"/>
      <c r="Z44" s="617"/>
      <c r="AA44" s="617"/>
      <c r="AB44" s="617"/>
      <c r="AC44" s="617"/>
      <c r="AD44" s="566"/>
      <c r="AE44" s="38"/>
      <c r="AF44" s="389"/>
      <c r="AG44" s="668"/>
      <c r="AH44" s="598"/>
      <c r="AI44" s="669"/>
      <c r="AJ44" s="670"/>
      <c r="AK44" s="670"/>
      <c r="AL44" s="669"/>
      <c r="AM44" s="670"/>
      <c r="AN44" s="670"/>
      <c r="AO44" s="585"/>
      <c r="AP44" s="585"/>
      <c r="AQ44" s="585"/>
      <c r="AR44" s="585"/>
      <c r="AS44" s="585"/>
      <c r="AT44" s="585"/>
      <c r="AU44" s="585"/>
      <c r="AV44" s="585"/>
      <c r="AW44" s="585"/>
      <c r="AX44" s="585"/>
      <c r="AY44" s="585"/>
      <c r="AZ44" s="585"/>
      <c r="BA44" s="585"/>
      <c r="BB44" s="585"/>
      <c r="BC44" s="585"/>
    </row>
    <row r="45" spans="1:55" s="570" customFormat="1" ht="12.95" customHeight="1">
      <c r="A45" s="4" t="s">
        <v>25</v>
      </c>
      <c r="B45" s="592" t="s">
        <v>74</v>
      </c>
      <c r="C45" s="593" t="s">
        <v>76</v>
      </c>
      <c r="D45" s="608"/>
      <c r="E45" s="621"/>
      <c r="F45" s="621"/>
      <c r="G45" s="621"/>
      <c r="H45" s="621"/>
      <c r="I45" s="621"/>
      <c r="J45" s="621"/>
      <c r="K45" s="621"/>
      <c r="L45" s="621"/>
      <c r="M45" s="621"/>
      <c r="N45" s="621"/>
      <c r="O45" s="621"/>
      <c r="P45" s="536"/>
      <c r="Q45" s="536"/>
      <c r="R45" s="536"/>
      <c r="S45" s="536"/>
      <c r="T45" s="536"/>
      <c r="U45" s="536"/>
      <c r="V45" s="536"/>
      <c r="W45" s="536"/>
      <c r="X45" s="536"/>
      <c r="Y45" s="536"/>
      <c r="Z45" s="13"/>
      <c r="AA45" s="13"/>
      <c r="AB45" s="621"/>
      <c r="AC45" s="622"/>
      <c r="AD45" s="623"/>
      <c r="AE45" s="624"/>
      <c r="AF45" s="567"/>
      <c r="AM45" s="587"/>
      <c r="AN45" s="587"/>
      <c r="AO45" s="587"/>
      <c r="AP45" s="587"/>
      <c r="AQ45" s="587"/>
      <c r="AR45" s="587"/>
      <c r="AS45" s="587"/>
      <c r="AT45" s="587"/>
      <c r="AU45" s="587"/>
      <c r="AV45" s="587"/>
      <c r="AW45" s="587"/>
      <c r="AX45" s="587"/>
      <c r="AY45" s="587"/>
      <c r="AZ45" s="587"/>
      <c r="BA45" s="587"/>
      <c r="BB45" s="587"/>
      <c r="BC45" s="587"/>
    </row>
    <row r="46" spans="1:55" s="698" customFormat="1" ht="12.95" customHeight="1">
      <c r="A46" s="4"/>
      <c r="B46" s="592" t="s">
        <v>117</v>
      </c>
      <c r="C46" s="593"/>
      <c r="D46" s="608"/>
      <c r="E46" s="621"/>
      <c r="F46" s="621"/>
      <c r="G46" s="621"/>
      <c r="H46" s="621"/>
      <c r="I46" s="621"/>
      <c r="J46" s="621"/>
      <c r="K46" s="621"/>
      <c r="L46" s="621"/>
      <c r="M46" s="621"/>
      <c r="N46" s="621"/>
      <c r="O46" s="621"/>
      <c r="P46" s="536"/>
      <c r="Q46" s="536"/>
      <c r="R46" s="536"/>
      <c r="S46" s="536"/>
      <c r="T46" s="536"/>
      <c r="U46" s="536"/>
      <c r="V46" s="536"/>
      <c r="W46" s="536"/>
      <c r="X46" s="536"/>
      <c r="Y46" s="536"/>
      <c r="Z46" s="13"/>
      <c r="AA46" s="13"/>
      <c r="AB46" s="621"/>
      <c r="AC46" s="622"/>
      <c r="AD46" s="623"/>
      <c r="AE46" s="624"/>
      <c r="AF46" s="697"/>
      <c r="AM46" s="587"/>
      <c r="AN46" s="587"/>
      <c r="AO46" s="587"/>
      <c r="AP46" s="587"/>
      <c r="AQ46" s="587"/>
      <c r="AR46" s="587"/>
      <c r="AS46" s="587"/>
      <c r="AT46" s="587"/>
      <c r="AU46" s="587"/>
      <c r="AV46" s="587"/>
      <c r="AW46" s="587"/>
      <c r="AX46" s="587"/>
      <c r="AY46" s="587"/>
      <c r="AZ46" s="587"/>
      <c r="BA46" s="587"/>
      <c r="BB46" s="587"/>
      <c r="BC46" s="587"/>
    </row>
    <row r="47" spans="1:55" s="570" customFormat="1" ht="12.95" customHeight="1" thickBot="1">
      <c r="A47" s="4"/>
      <c r="B47" s="592"/>
      <c r="C47" s="317"/>
      <c r="D47" s="608"/>
      <c r="E47" s="608"/>
      <c r="F47" s="608"/>
      <c r="G47" s="609"/>
      <c r="H47" s="609"/>
      <c r="I47" s="610"/>
      <c r="J47" s="611"/>
      <c r="K47" s="611"/>
      <c r="L47" s="611"/>
      <c r="M47" s="611"/>
      <c r="N47" s="611"/>
      <c r="O47" s="611"/>
      <c r="P47" s="14"/>
      <c r="Q47" s="612"/>
      <c r="R47" s="612"/>
      <c r="S47" s="612"/>
      <c r="T47" s="612"/>
      <c r="U47" s="612"/>
      <c r="V47" s="48"/>
      <c r="W47" s="48"/>
      <c r="X47" s="49"/>
      <c r="Y47" s="49"/>
      <c r="Z47" s="49"/>
      <c r="AA47" s="49"/>
      <c r="AB47" s="51"/>
      <c r="AC47" s="51" t="s">
        <v>105</v>
      </c>
      <c r="AD47" s="249" t="s">
        <v>29</v>
      </c>
      <c r="AE47" s="625">
        <f>AA19+AA30</f>
        <v>0</v>
      </c>
      <c r="AH47" s="598"/>
      <c r="AI47" s="587"/>
      <c r="AJ47" s="587"/>
      <c r="AK47" s="587"/>
      <c r="AL47" s="587"/>
      <c r="AM47" s="587"/>
      <c r="AN47" s="587"/>
      <c r="AO47" s="587"/>
      <c r="AP47" s="587"/>
      <c r="AQ47" s="587"/>
      <c r="AR47" s="587"/>
      <c r="AS47" s="587"/>
      <c r="AT47" s="587"/>
      <c r="AU47" s="587"/>
      <c r="AV47" s="587"/>
      <c r="AW47" s="587"/>
      <c r="AX47" s="587"/>
      <c r="AY47" s="587"/>
      <c r="AZ47" s="587"/>
      <c r="BA47" s="587"/>
      <c r="BB47" s="587"/>
      <c r="BC47" s="587"/>
    </row>
    <row r="48" spans="1:55" s="567" customFormat="1" ht="12.95" customHeight="1" thickTop="1">
      <c r="A48" s="279"/>
      <c r="B48" s="92"/>
      <c r="C48" s="626"/>
      <c r="D48" s="627"/>
      <c r="E48" s="627"/>
      <c r="F48" s="627"/>
      <c r="G48" s="628"/>
      <c r="H48" s="628"/>
      <c r="I48" s="629"/>
      <c r="J48" s="630"/>
      <c r="K48" s="630"/>
      <c r="L48" s="630"/>
      <c r="M48" s="630"/>
      <c r="N48" s="630"/>
      <c r="O48" s="630"/>
      <c r="P48" s="256"/>
      <c r="Q48" s="631"/>
      <c r="R48" s="631"/>
      <c r="S48" s="631"/>
      <c r="T48" s="631"/>
      <c r="U48" s="631"/>
      <c r="V48" s="631"/>
      <c r="W48" s="631"/>
      <c r="X48" s="66"/>
      <c r="Y48" s="66"/>
      <c r="Z48" s="282"/>
      <c r="AA48" s="282"/>
      <c r="AB48" s="632"/>
      <c r="AC48" s="633"/>
      <c r="AD48" s="634"/>
      <c r="AE48" s="358"/>
      <c r="AF48" s="568"/>
      <c r="AG48" s="585"/>
      <c r="AH48" s="598"/>
      <c r="AI48" s="585"/>
      <c r="AJ48" s="585"/>
      <c r="AK48" s="585"/>
      <c r="AL48" s="585"/>
      <c r="AM48" s="585"/>
      <c r="AN48" s="585"/>
      <c r="AO48" s="585"/>
      <c r="AP48" s="585"/>
      <c r="AQ48" s="585"/>
      <c r="AR48" s="585"/>
      <c r="AS48" s="585"/>
      <c r="AT48" s="585"/>
      <c r="AU48" s="585"/>
      <c r="AV48" s="585"/>
      <c r="AW48" s="585"/>
      <c r="AX48" s="585"/>
      <c r="AY48" s="585"/>
      <c r="AZ48" s="585"/>
      <c r="BA48" s="585"/>
      <c r="BB48" s="585"/>
      <c r="BC48" s="585"/>
    </row>
    <row r="49" spans="1:55" s="567" customFormat="1" ht="12.95" customHeight="1">
      <c r="A49" s="599"/>
      <c r="C49" s="39"/>
      <c r="D49" s="14"/>
      <c r="E49" s="14"/>
      <c r="F49" s="14"/>
      <c r="G49" s="563"/>
      <c r="H49" s="14"/>
      <c r="I49" s="566"/>
      <c r="J49" s="564"/>
      <c r="K49" s="565"/>
      <c r="L49" s="565"/>
      <c r="M49" s="565"/>
      <c r="N49" s="565"/>
      <c r="O49" s="566"/>
      <c r="P49" s="566"/>
      <c r="Q49" s="566"/>
      <c r="R49" s="14"/>
      <c r="S49" s="566"/>
      <c r="T49" s="14"/>
      <c r="U49" s="566"/>
      <c r="V49" s="566"/>
      <c r="W49" s="566"/>
      <c r="X49" s="566"/>
      <c r="Y49" s="14"/>
      <c r="Z49" s="14"/>
      <c r="AA49" s="14"/>
      <c r="AB49" s="563"/>
      <c r="AC49" s="563"/>
      <c r="AD49" s="566"/>
      <c r="AE49" s="635"/>
      <c r="AG49" s="585"/>
      <c r="AH49" s="598"/>
      <c r="AI49" s="585"/>
      <c r="AJ49" s="585"/>
      <c r="AK49" s="585"/>
      <c r="AL49" s="585"/>
      <c r="AM49" s="585"/>
      <c r="AN49" s="585"/>
      <c r="AO49" s="585"/>
      <c r="AP49" s="585"/>
      <c r="AQ49" s="585"/>
      <c r="AR49" s="585"/>
      <c r="AS49" s="585"/>
      <c r="AT49" s="585"/>
      <c r="AU49" s="585"/>
      <c r="AV49" s="585"/>
      <c r="AW49" s="585"/>
      <c r="AX49" s="585"/>
      <c r="AY49" s="585"/>
      <c r="AZ49" s="585"/>
      <c r="BA49" s="585"/>
      <c r="BB49" s="585"/>
      <c r="BC49" s="585"/>
    </row>
    <row r="50" spans="1:55" s="567" customFormat="1" ht="12.95" customHeight="1">
      <c r="A50" s="4" t="s">
        <v>53</v>
      </c>
      <c r="B50" s="592" t="s">
        <v>101</v>
      </c>
      <c r="C50" s="593" t="s">
        <v>89</v>
      </c>
      <c r="D50" s="14"/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566"/>
      <c r="V50" s="566"/>
      <c r="W50" s="566"/>
      <c r="X50" s="566"/>
      <c r="Y50" s="566"/>
      <c r="Z50" s="566"/>
      <c r="AA50" s="566"/>
      <c r="AB50" s="566"/>
      <c r="AC50" s="566"/>
      <c r="AD50" s="566"/>
      <c r="AE50" s="38"/>
      <c r="AG50" s="585"/>
      <c r="AH50" s="598"/>
      <c r="AI50" s="585"/>
      <c r="AJ50" s="585"/>
      <c r="AK50" s="585"/>
      <c r="AL50" s="585"/>
      <c r="AM50" s="585"/>
      <c r="AN50" s="585"/>
      <c r="AO50" s="585"/>
      <c r="AP50" s="585"/>
      <c r="AQ50" s="585"/>
      <c r="AR50" s="585"/>
      <c r="AS50" s="585"/>
      <c r="AT50" s="585"/>
      <c r="AU50" s="585"/>
      <c r="AV50" s="585"/>
      <c r="AW50" s="585"/>
      <c r="AX50" s="585"/>
      <c r="AY50" s="585"/>
      <c r="AZ50" s="585"/>
      <c r="BA50" s="585"/>
      <c r="BB50" s="585"/>
      <c r="BC50" s="585"/>
    </row>
    <row r="51" spans="1:55" s="567" customFormat="1" ht="12.95" customHeight="1">
      <c r="A51" s="599"/>
      <c r="B51" s="535" t="s">
        <v>91</v>
      </c>
      <c r="C51" s="39"/>
      <c r="D51" s="31" t="s">
        <v>92</v>
      </c>
      <c r="E51" s="14"/>
      <c r="F51" s="14"/>
      <c r="G51" s="563"/>
      <c r="H51" s="14"/>
      <c r="I51" s="566"/>
      <c r="J51" s="564"/>
      <c r="K51" s="565"/>
      <c r="L51" s="565"/>
      <c r="M51" s="565"/>
      <c r="N51" s="565"/>
      <c r="O51" s="566"/>
      <c r="P51" s="566"/>
      <c r="Q51" s="566"/>
      <c r="R51" s="14"/>
      <c r="S51" s="566"/>
      <c r="T51" s="14"/>
      <c r="U51" s="566"/>
      <c r="V51" s="566"/>
      <c r="W51" s="566"/>
      <c r="X51" s="566"/>
      <c r="Y51" s="14"/>
      <c r="Z51" s="14"/>
      <c r="AA51" s="14"/>
      <c r="AB51" s="563"/>
      <c r="AC51" s="563"/>
      <c r="AD51" s="566"/>
      <c r="AE51" s="635"/>
      <c r="AG51" s="585"/>
      <c r="AH51" s="598"/>
      <c r="AI51" s="585"/>
      <c r="AJ51" s="585"/>
      <c r="AK51" s="585"/>
      <c r="AL51" s="585"/>
      <c r="AM51" s="585"/>
      <c r="AN51" s="585"/>
      <c r="AO51" s="585"/>
      <c r="AP51" s="585"/>
      <c r="AQ51" s="585"/>
      <c r="AR51" s="585"/>
      <c r="AS51" s="585"/>
      <c r="AT51" s="585"/>
      <c r="AU51" s="585"/>
      <c r="AV51" s="585"/>
      <c r="AW51" s="585"/>
      <c r="AX51" s="585"/>
      <c r="AY51" s="585"/>
      <c r="AZ51" s="585"/>
      <c r="BA51" s="585"/>
      <c r="BB51" s="585"/>
      <c r="BC51" s="585"/>
    </row>
    <row r="52" spans="1:55" s="567" customFormat="1" ht="12.95" customHeight="1">
      <c r="A52" s="599"/>
      <c r="C52" s="39"/>
      <c r="D52" s="14"/>
      <c r="E52" s="566" t="s">
        <v>30</v>
      </c>
      <c r="F52" s="14" t="s">
        <v>106</v>
      </c>
      <c r="G52" s="14"/>
      <c r="H52" s="14"/>
      <c r="I52" s="14"/>
      <c r="J52" s="14"/>
      <c r="K52" s="14"/>
      <c r="R52" s="566" t="s">
        <v>29</v>
      </c>
      <c r="S52" s="991">
        <v>0</v>
      </c>
      <c r="T52" s="992"/>
      <c r="U52" s="992"/>
      <c r="V52" s="992"/>
      <c r="W52" s="566" t="s">
        <v>9</v>
      </c>
      <c r="X52" s="566"/>
      <c r="Y52" s="14"/>
      <c r="Z52" s="14"/>
      <c r="AA52" s="14"/>
      <c r="AB52" s="563"/>
      <c r="AC52" s="563"/>
      <c r="AD52" s="566"/>
      <c r="AE52" s="635"/>
      <c r="AG52" s="585"/>
      <c r="AH52" s="598"/>
      <c r="AI52" s="585"/>
      <c r="AJ52" s="585"/>
      <c r="AK52" s="585"/>
      <c r="AL52" s="585"/>
      <c r="AM52" s="585"/>
      <c r="AN52" s="585"/>
      <c r="AO52" s="585"/>
      <c r="AP52" s="585"/>
      <c r="AQ52" s="585"/>
      <c r="AR52" s="585"/>
      <c r="AS52" s="585"/>
      <c r="AT52" s="585"/>
      <c r="AU52" s="585"/>
      <c r="AV52" s="585"/>
      <c r="AW52" s="585"/>
      <c r="AX52" s="585"/>
      <c r="AY52" s="585"/>
      <c r="AZ52" s="585"/>
      <c r="BA52" s="585"/>
      <c r="BB52" s="585"/>
      <c r="BC52" s="585"/>
    </row>
    <row r="53" spans="1:55" s="567" customFormat="1" ht="12.95" customHeight="1">
      <c r="A53" s="599"/>
      <c r="C53" s="39"/>
      <c r="D53" s="14"/>
      <c r="E53" s="566" t="s">
        <v>30</v>
      </c>
      <c r="F53" s="14" t="s">
        <v>119</v>
      </c>
      <c r="G53" s="14"/>
      <c r="H53" s="14"/>
      <c r="I53" s="14"/>
      <c r="J53" s="14"/>
      <c r="K53" s="14"/>
      <c r="R53" s="567" t="s">
        <v>29</v>
      </c>
      <c r="S53" s="995" t="e">
        <f>AE42+AE15</f>
        <v>#DIV/0!</v>
      </c>
      <c r="T53" s="995"/>
      <c r="U53" s="995"/>
      <c r="V53" s="995"/>
      <c r="W53" s="566" t="s">
        <v>32</v>
      </c>
      <c r="X53" s="566"/>
      <c r="Y53" s="14"/>
      <c r="Z53" s="14"/>
      <c r="AA53" s="14"/>
      <c r="AB53" s="563"/>
      <c r="AC53" s="563"/>
      <c r="AD53" s="566"/>
      <c r="AE53" s="635"/>
      <c r="AG53" s="585"/>
      <c r="AH53" s="598"/>
      <c r="AI53" s="585"/>
      <c r="AJ53" s="585"/>
      <c r="AK53" s="585"/>
      <c r="AL53" s="585"/>
      <c r="AM53" s="585"/>
      <c r="AN53" s="585"/>
      <c r="AO53" s="585"/>
      <c r="AP53" s="585"/>
      <c r="AQ53" s="585"/>
      <c r="AR53" s="585"/>
      <c r="AS53" s="585"/>
      <c r="AT53" s="585"/>
      <c r="AU53" s="585"/>
      <c r="AV53" s="585"/>
      <c r="AW53" s="585"/>
      <c r="AX53" s="585"/>
      <c r="AY53" s="585"/>
      <c r="AZ53" s="585"/>
      <c r="BA53" s="585"/>
      <c r="BB53" s="585"/>
      <c r="BC53" s="585"/>
    </row>
    <row r="54" spans="1:55" s="567" customFormat="1" ht="12.95" customHeight="1" thickBot="1">
      <c r="A54" s="599"/>
      <c r="C54" s="39"/>
      <c r="D54" s="14"/>
      <c r="E54" s="14"/>
      <c r="F54" s="14"/>
      <c r="G54" s="563"/>
      <c r="H54" s="14"/>
      <c r="I54" s="566"/>
      <c r="J54" s="564"/>
      <c r="K54" s="565"/>
      <c r="L54" s="565"/>
      <c r="M54" s="565"/>
      <c r="N54" s="565"/>
      <c r="O54" s="566"/>
      <c r="P54" s="566"/>
      <c r="Q54" s="566"/>
      <c r="R54" s="14"/>
      <c r="S54" s="566"/>
      <c r="T54" s="14"/>
      <c r="U54" s="49"/>
      <c r="V54" s="249"/>
      <c r="W54" s="249"/>
      <c r="X54" s="249"/>
      <c r="Y54" s="49"/>
      <c r="Z54" s="49"/>
      <c r="AA54" s="49"/>
      <c r="AB54" s="51"/>
      <c r="AC54" s="51" t="s">
        <v>107</v>
      </c>
      <c r="AD54" s="87" t="s">
        <v>29</v>
      </c>
      <c r="AE54" s="636">
        <f>S52</f>
        <v>0</v>
      </c>
      <c r="AG54" s="585"/>
      <c r="AH54" s="598"/>
      <c r="AI54" s="585"/>
      <c r="AJ54" s="585"/>
      <c r="AK54" s="585"/>
      <c r="AL54" s="585"/>
      <c r="AM54" s="585"/>
      <c r="AN54" s="585"/>
      <c r="AO54" s="585"/>
      <c r="AP54" s="585"/>
      <c r="AQ54" s="585"/>
      <c r="AR54" s="585"/>
      <c r="AS54" s="585"/>
      <c r="AT54" s="585"/>
      <c r="AU54" s="585"/>
      <c r="AV54" s="585"/>
      <c r="AW54" s="585"/>
      <c r="AX54" s="585"/>
      <c r="AY54" s="585"/>
      <c r="AZ54" s="585"/>
      <c r="BA54" s="585"/>
      <c r="BB54" s="585"/>
      <c r="BC54" s="585"/>
    </row>
    <row r="55" spans="1:55" s="567" customFormat="1" ht="12.95" customHeight="1" thickTop="1">
      <c r="A55" s="315"/>
      <c r="B55" s="568"/>
      <c r="C55" s="637"/>
      <c r="D55" s="256"/>
      <c r="E55" s="256"/>
      <c r="F55" s="256"/>
      <c r="G55" s="263"/>
      <c r="H55" s="256"/>
      <c r="I55" s="66"/>
      <c r="J55" s="638"/>
      <c r="K55" s="639"/>
      <c r="L55" s="639"/>
      <c r="M55" s="639"/>
      <c r="N55" s="639"/>
      <c r="O55" s="66"/>
      <c r="P55" s="66"/>
      <c r="Q55" s="66"/>
      <c r="R55" s="256"/>
      <c r="S55" s="66"/>
      <c r="T55" s="25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9"/>
      <c r="AF55" s="568"/>
      <c r="AG55" s="585"/>
      <c r="AH55" s="598"/>
      <c r="AI55" s="585"/>
      <c r="AJ55" s="585"/>
      <c r="AK55" s="585"/>
      <c r="AL55" s="585"/>
      <c r="AM55" s="585"/>
      <c r="AN55" s="585"/>
      <c r="AO55" s="585"/>
      <c r="AP55" s="585"/>
      <c r="AQ55" s="585"/>
      <c r="AR55" s="585"/>
      <c r="AS55" s="585"/>
      <c r="AT55" s="585"/>
      <c r="AU55" s="585"/>
      <c r="AV55" s="585"/>
      <c r="AW55" s="585"/>
      <c r="AX55" s="585"/>
      <c r="AY55" s="585"/>
      <c r="AZ55" s="585"/>
      <c r="BA55" s="585"/>
      <c r="BB55" s="585"/>
      <c r="BC55" s="585"/>
    </row>
    <row r="56" spans="1:55" s="567" customFormat="1" ht="12.95" customHeight="1">
      <c r="A56" s="599"/>
      <c r="C56" s="39"/>
      <c r="D56" s="14"/>
      <c r="E56" s="14"/>
      <c r="F56" s="14"/>
      <c r="G56" s="563"/>
      <c r="H56" s="14"/>
      <c r="I56" s="566"/>
      <c r="J56" s="564"/>
      <c r="K56" s="287"/>
      <c r="L56" s="287"/>
      <c r="M56" s="287"/>
      <c r="N56" s="287"/>
      <c r="O56" s="566"/>
      <c r="P56" s="566"/>
      <c r="Q56" s="566"/>
      <c r="R56" s="14"/>
      <c r="S56" s="566"/>
      <c r="T56" s="14"/>
      <c r="U56" s="566"/>
      <c r="V56" s="566"/>
      <c r="W56" s="566"/>
      <c r="X56" s="566"/>
      <c r="Y56" s="566"/>
      <c r="Z56" s="566"/>
      <c r="AA56" s="566"/>
      <c r="AB56" s="566"/>
      <c r="AC56" s="566"/>
      <c r="AD56" s="566"/>
      <c r="AE56" s="38"/>
      <c r="AG56" s="585"/>
      <c r="AH56" s="598"/>
      <c r="AI56" s="585"/>
      <c r="AJ56" s="585"/>
      <c r="AK56" s="585"/>
      <c r="AL56" s="585"/>
      <c r="AM56" s="585"/>
      <c r="AN56" s="585"/>
      <c r="AO56" s="585"/>
      <c r="AP56" s="585"/>
      <c r="AQ56" s="585"/>
      <c r="AR56" s="585"/>
      <c r="AS56" s="585"/>
      <c r="AT56" s="585"/>
      <c r="AU56" s="585"/>
      <c r="AV56" s="585"/>
      <c r="AW56" s="585"/>
      <c r="AX56" s="585"/>
      <c r="AY56" s="585"/>
      <c r="AZ56" s="585"/>
      <c r="BA56" s="585"/>
      <c r="BB56" s="585"/>
      <c r="BC56" s="585"/>
    </row>
    <row r="57" spans="1:55" s="567" customFormat="1" ht="12.95" customHeight="1">
      <c r="A57" s="4" t="s">
        <v>33</v>
      </c>
      <c r="B57" s="592" t="s">
        <v>93</v>
      </c>
      <c r="C57" s="593" t="s">
        <v>108</v>
      </c>
      <c r="D57" s="14"/>
      <c r="E57" s="361"/>
      <c r="F57" s="361"/>
      <c r="G57" s="361"/>
      <c r="H57" s="361"/>
      <c r="I57" s="361"/>
      <c r="J57" s="361"/>
      <c r="K57" s="361"/>
      <c r="L57" s="361"/>
      <c r="M57" s="361"/>
      <c r="N57" s="361"/>
      <c r="O57" s="361"/>
      <c r="P57" s="361"/>
      <c r="Q57" s="361"/>
      <c r="R57" s="361"/>
      <c r="S57" s="361"/>
      <c r="T57" s="361"/>
      <c r="U57" s="566"/>
      <c r="V57" s="566"/>
      <c r="W57" s="566"/>
      <c r="X57" s="566"/>
      <c r="Y57" s="566"/>
      <c r="Z57" s="566"/>
      <c r="AA57" s="566"/>
      <c r="AB57" s="566"/>
      <c r="AC57" s="566"/>
      <c r="AD57" s="566"/>
      <c r="AE57" s="38"/>
      <c r="AG57" s="585"/>
      <c r="AH57" s="598"/>
      <c r="AI57" s="585"/>
      <c r="AJ57" s="585"/>
      <c r="AK57" s="585"/>
      <c r="AL57" s="585"/>
      <c r="AM57" s="585"/>
      <c r="AN57" s="585"/>
      <c r="AO57" s="585"/>
      <c r="AP57" s="585"/>
      <c r="AQ57" s="585"/>
      <c r="AR57" s="585"/>
      <c r="AS57" s="585"/>
      <c r="AT57" s="585"/>
      <c r="AU57" s="585"/>
      <c r="AV57" s="585"/>
      <c r="AW57" s="585"/>
      <c r="AX57" s="585"/>
      <c r="AY57" s="585"/>
      <c r="AZ57" s="585"/>
      <c r="BA57" s="585"/>
      <c r="BB57" s="585"/>
      <c r="BC57" s="585"/>
    </row>
    <row r="58" spans="1:55" s="567" customFormat="1" ht="12.95" customHeight="1">
      <c r="A58" s="599"/>
      <c r="B58" s="535" t="s">
        <v>91</v>
      </c>
      <c r="C58" s="39"/>
      <c r="D58" s="31" t="s">
        <v>109</v>
      </c>
      <c r="E58" s="14"/>
      <c r="F58" s="14"/>
      <c r="G58" s="563"/>
      <c r="H58" s="14"/>
      <c r="I58" s="566"/>
      <c r="J58" s="564"/>
      <c r="K58" s="565"/>
      <c r="L58" s="565"/>
      <c r="M58" s="565"/>
      <c r="N58" s="565"/>
      <c r="O58" s="566"/>
      <c r="P58" s="566"/>
      <c r="Q58" s="566"/>
      <c r="AC58" s="563"/>
      <c r="AD58" s="566"/>
      <c r="AE58" s="635"/>
      <c r="AG58" s="585"/>
      <c r="AH58" s="598"/>
      <c r="AI58" s="585"/>
      <c r="AJ58" s="585"/>
      <c r="AK58" s="585"/>
      <c r="AL58" s="585"/>
      <c r="AM58" s="585"/>
      <c r="AN58" s="585"/>
      <c r="AO58" s="585"/>
      <c r="AP58" s="585"/>
      <c r="AQ58" s="585"/>
      <c r="AR58" s="585"/>
      <c r="AS58" s="585"/>
      <c r="AT58" s="585"/>
      <c r="AU58" s="585"/>
      <c r="AV58" s="585"/>
      <c r="AW58" s="585"/>
      <c r="AX58" s="585"/>
      <c r="AY58" s="585"/>
      <c r="AZ58" s="585"/>
      <c r="BA58" s="585"/>
      <c r="BB58" s="585"/>
      <c r="BC58" s="585"/>
    </row>
    <row r="59" spans="1:55" s="567" customFormat="1" ht="12.95" customHeight="1">
      <c r="A59" s="599"/>
      <c r="B59" s="535"/>
      <c r="C59" s="39"/>
      <c r="D59" s="14"/>
      <c r="E59" s="566" t="s">
        <v>30</v>
      </c>
      <c r="F59" s="14" t="s">
        <v>110</v>
      </c>
      <c r="G59" s="14"/>
      <c r="H59" s="14"/>
      <c r="I59" s="14"/>
      <c r="J59" s="14"/>
      <c r="K59" s="14"/>
      <c r="O59" s="566" t="s">
        <v>29</v>
      </c>
      <c r="P59" s="994">
        <f>AE32</f>
        <v>0</v>
      </c>
      <c r="Q59" s="994"/>
      <c r="R59" s="994"/>
      <c r="S59" s="571" t="s">
        <v>111</v>
      </c>
      <c r="T59" s="901">
        <v>30</v>
      </c>
      <c r="U59" s="901"/>
      <c r="V59" s="291" t="s">
        <v>68</v>
      </c>
      <c r="W59" s="993">
        <f>P59/T59</f>
        <v>0</v>
      </c>
      <c r="X59" s="993"/>
      <c r="Y59" s="993"/>
      <c r="Z59" s="14"/>
      <c r="AA59" s="14"/>
      <c r="AB59" s="563"/>
      <c r="AC59" s="563"/>
      <c r="AD59" s="566"/>
      <c r="AE59" s="635"/>
      <c r="AG59" s="585"/>
      <c r="AH59" s="598"/>
      <c r="AI59" s="585"/>
      <c r="AJ59" s="585"/>
      <c r="AK59" s="585"/>
      <c r="AL59" s="585"/>
      <c r="AM59" s="585"/>
      <c r="AN59" s="585"/>
      <c r="AO59" s="585"/>
      <c r="AP59" s="585"/>
      <c r="AQ59" s="585"/>
      <c r="AR59" s="585"/>
      <c r="AS59" s="585"/>
      <c r="AT59" s="585"/>
      <c r="AU59" s="585"/>
      <c r="AV59" s="585"/>
      <c r="AW59" s="585"/>
      <c r="AX59" s="585"/>
      <c r="AY59" s="585"/>
      <c r="AZ59" s="585"/>
      <c r="BA59" s="585"/>
      <c r="BB59" s="585"/>
      <c r="BC59" s="585"/>
    </row>
    <row r="60" spans="1:55" s="567" customFormat="1" ht="12.95" customHeight="1">
      <c r="A60" s="599"/>
      <c r="C60" s="39"/>
      <c r="D60" s="14"/>
      <c r="E60" s="566" t="s">
        <v>30</v>
      </c>
      <c r="F60" s="14" t="s">
        <v>119</v>
      </c>
      <c r="G60" s="14"/>
      <c r="H60" s="14"/>
      <c r="I60" s="14"/>
      <c r="J60" s="14"/>
      <c r="K60" s="14"/>
      <c r="O60" s="567" t="s">
        <v>29</v>
      </c>
      <c r="P60" s="995" t="e">
        <f>S53</f>
        <v>#DIV/0!</v>
      </c>
      <c r="Q60" s="995"/>
      <c r="R60" s="995"/>
      <c r="S60" s="995"/>
      <c r="T60" s="566" t="s">
        <v>32</v>
      </c>
      <c r="X60" s="566"/>
      <c r="Y60" s="14"/>
      <c r="Z60" s="14"/>
      <c r="AA60" s="14"/>
      <c r="AB60" s="563"/>
      <c r="AC60" s="563"/>
      <c r="AD60" s="566"/>
      <c r="AE60" s="635"/>
      <c r="AG60" s="585"/>
      <c r="AH60" s="598"/>
      <c r="AI60" s="585"/>
      <c r="AJ60" s="585"/>
      <c r="AK60" s="585"/>
      <c r="AL60" s="585"/>
      <c r="AM60" s="585"/>
      <c r="AN60" s="585"/>
      <c r="AO60" s="585"/>
      <c r="AP60" s="585"/>
      <c r="AQ60" s="585"/>
      <c r="AR60" s="585"/>
      <c r="AS60" s="585"/>
      <c r="AT60" s="585"/>
      <c r="AU60" s="585"/>
      <c r="AV60" s="585"/>
      <c r="AW60" s="585"/>
      <c r="AX60" s="585"/>
      <c r="AY60" s="585"/>
      <c r="AZ60" s="585"/>
      <c r="BA60" s="585"/>
      <c r="BB60" s="585"/>
      <c r="BC60" s="585"/>
    </row>
    <row r="61" spans="1:55" s="567" customFormat="1" ht="12.95" customHeight="1">
      <c r="A61" s="599"/>
      <c r="C61" s="39"/>
      <c r="D61" s="14"/>
      <c r="E61" s="566"/>
      <c r="F61" s="14"/>
      <c r="G61" s="14"/>
      <c r="H61" s="14"/>
      <c r="I61" s="14"/>
      <c r="J61" s="14"/>
      <c r="K61" s="14"/>
      <c r="P61" s="640"/>
      <c r="Q61" s="640"/>
      <c r="R61" s="640"/>
      <c r="S61" s="640"/>
      <c r="T61" s="566"/>
      <c r="X61" s="566"/>
      <c r="Y61" s="14"/>
      <c r="Z61" s="14"/>
      <c r="AA61" s="14"/>
      <c r="AB61" s="563"/>
      <c r="AC61" s="563"/>
      <c r="AD61" s="566"/>
      <c r="AE61" s="635"/>
      <c r="AG61" s="585"/>
      <c r="AH61" s="598"/>
      <c r="AI61" s="585"/>
      <c r="AJ61" s="585"/>
      <c r="AK61" s="585"/>
      <c r="AL61" s="585"/>
      <c r="AM61" s="585"/>
      <c r="AN61" s="585"/>
      <c r="AO61" s="585"/>
      <c r="AP61" s="585"/>
      <c r="AQ61" s="585"/>
      <c r="AR61" s="585"/>
      <c r="AS61" s="585"/>
      <c r="AT61" s="585"/>
      <c r="AU61" s="585"/>
      <c r="AV61" s="585"/>
      <c r="AW61" s="585"/>
      <c r="AX61" s="585"/>
      <c r="AY61" s="585"/>
      <c r="AZ61" s="585"/>
      <c r="BA61" s="585"/>
      <c r="BB61" s="585"/>
      <c r="BC61" s="585"/>
    </row>
    <row r="62" spans="1:55" s="567" customFormat="1" ht="12.95" customHeight="1" thickBot="1">
      <c r="A62" s="599"/>
      <c r="C62" s="39"/>
      <c r="D62" s="14"/>
      <c r="E62" s="14"/>
      <c r="F62" s="14"/>
      <c r="G62" s="563"/>
      <c r="H62" s="14"/>
      <c r="I62" s="566"/>
      <c r="J62" s="564"/>
      <c r="K62" s="565"/>
      <c r="L62" s="565"/>
      <c r="M62" s="565"/>
      <c r="N62" s="565"/>
      <c r="O62" s="566"/>
      <c r="P62" s="566"/>
      <c r="Q62" s="566"/>
      <c r="R62" s="14"/>
      <c r="S62" s="566"/>
      <c r="T62" s="14"/>
      <c r="U62" s="566"/>
      <c r="V62" s="49"/>
      <c r="W62" s="49"/>
      <c r="X62" s="249"/>
      <c r="Y62" s="49"/>
      <c r="Z62" s="49"/>
      <c r="AA62" s="49"/>
      <c r="AB62" s="51"/>
      <c r="AC62" s="51" t="s">
        <v>112</v>
      </c>
      <c r="AD62" s="249" t="s">
        <v>29</v>
      </c>
      <c r="AE62" s="636">
        <f>W59</f>
        <v>0</v>
      </c>
      <c r="AG62" s="585"/>
      <c r="AH62" s="598"/>
      <c r="AI62" s="585"/>
      <c r="AJ62" s="585"/>
      <c r="AK62" s="585"/>
      <c r="AL62" s="585"/>
      <c r="AM62" s="585"/>
      <c r="AN62" s="585"/>
      <c r="AO62" s="585"/>
      <c r="AP62" s="585"/>
      <c r="AQ62" s="585"/>
      <c r="AR62" s="585"/>
      <c r="AS62" s="585"/>
      <c r="AT62" s="585"/>
      <c r="AU62" s="585"/>
      <c r="AV62" s="585"/>
      <c r="AW62" s="585"/>
      <c r="AX62" s="585"/>
      <c r="AY62" s="585"/>
      <c r="AZ62" s="585"/>
      <c r="BA62" s="585"/>
      <c r="BB62" s="585"/>
      <c r="BC62" s="585"/>
    </row>
    <row r="63" spans="1:55" s="567" customFormat="1" ht="12.95" customHeight="1" thickTop="1">
      <c r="A63" s="315"/>
      <c r="B63" s="568"/>
      <c r="C63" s="637"/>
      <c r="D63" s="256"/>
      <c r="E63" s="256"/>
      <c r="F63" s="256"/>
      <c r="G63" s="263"/>
      <c r="H63" s="256"/>
      <c r="I63" s="66"/>
      <c r="J63" s="638"/>
      <c r="K63" s="639"/>
      <c r="L63" s="639"/>
      <c r="M63" s="639"/>
      <c r="N63" s="639"/>
      <c r="O63" s="66"/>
      <c r="P63" s="66"/>
      <c r="Q63" s="66"/>
      <c r="R63" s="256"/>
      <c r="S63" s="66"/>
      <c r="T63" s="25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9"/>
      <c r="AF63" s="568"/>
      <c r="AG63" s="585"/>
      <c r="AH63" s="598"/>
      <c r="AI63" s="585"/>
      <c r="AJ63" s="585"/>
      <c r="AK63" s="585"/>
      <c r="AL63" s="585"/>
      <c r="AM63" s="585"/>
      <c r="AN63" s="585"/>
      <c r="AO63" s="585"/>
      <c r="AP63" s="585"/>
      <c r="AQ63" s="585"/>
      <c r="AR63" s="585"/>
      <c r="AS63" s="585"/>
      <c r="AT63" s="585"/>
      <c r="AU63" s="585"/>
      <c r="AV63" s="585"/>
      <c r="AW63" s="585"/>
      <c r="AX63" s="585"/>
      <c r="AY63" s="585"/>
      <c r="AZ63" s="585"/>
      <c r="BA63" s="585"/>
      <c r="BB63" s="585"/>
      <c r="BC63" s="585"/>
    </row>
    <row r="64" spans="1:55" s="567" customFormat="1" ht="12.95" customHeight="1">
      <c r="A64" s="599"/>
      <c r="C64" s="39"/>
      <c r="D64" s="14"/>
      <c r="E64" s="14"/>
      <c r="F64" s="14"/>
      <c r="G64" s="563"/>
      <c r="H64" s="14"/>
      <c r="I64" s="566"/>
      <c r="J64" s="564"/>
      <c r="K64" s="287"/>
      <c r="L64" s="287"/>
      <c r="M64" s="287"/>
      <c r="N64" s="287"/>
      <c r="O64" s="566"/>
      <c r="P64" s="566"/>
      <c r="Q64" s="566"/>
      <c r="R64" s="14"/>
      <c r="S64" s="566"/>
      <c r="T64" s="14"/>
      <c r="U64" s="566"/>
      <c r="V64" s="566"/>
      <c r="W64" s="566"/>
      <c r="X64" s="566"/>
      <c r="Y64" s="566"/>
      <c r="Z64" s="566"/>
      <c r="AA64" s="566"/>
      <c r="AB64" s="566"/>
      <c r="AC64" s="566"/>
      <c r="AD64" s="566"/>
      <c r="AE64" s="38"/>
      <c r="AG64" s="585"/>
      <c r="AH64" s="598"/>
      <c r="AI64" s="585"/>
      <c r="AJ64" s="585"/>
      <c r="AK64" s="585"/>
      <c r="AL64" s="585"/>
      <c r="AM64" s="585"/>
      <c r="AN64" s="585"/>
      <c r="AO64" s="585"/>
      <c r="AP64" s="585"/>
      <c r="AQ64" s="585"/>
      <c r="AR64" s="585"/>
      <c r="AS64" s="585"/>
      <c r="AT64" s="585"/>
      <c r="AU64" s="585"/>
      <c r="AV64" s="585"/>
      <c r="AW64" s="585"/>
      <c r="AX64" s="585"/>
      <c r="AY64" s="585"/>
      <c r="AZ64" s="585"/>
      <c r="BA64" s="585"/>
      <c r="BB64" s="585"/>
      <c r="BC64" s="585"/>
    </row>
    <row r="65" spans="1:55" s="567" customFormat="1" ht="12.95" customHeight="1">
      <c r="A65" s="4" t="s">
        <v>28</v>
      </c>
      <c r="B65" s="592" t="s">
        <v>84</v>
      </c>
      <c r="C65" s="641" t="s">
        <v>38</v>
      </c>
      <c r="D65" s="642" t="s">
        <v>268</v>
      </c>
      <c r="E65" s="643"/>
      <c r="F65" s="644"/>
      <c r="G65" s="644"/>
      <c r="H65" s="644"/>
      <c r="I65" s="644"/>
      <c r="J65" s="644"/>
      <c r="K65" s="644"/>
      <c r="L65" s="645"/>
      <c r="M65" s="646"/>
      <c r="N65" s="646"/>
      <c r="O65" s="646"/>
      <c r="P65" s="645"/>
      <c r="Q65" s="647"/>
      <c r="R65" s="647"/>
      <c r="S65" s="647"/>
      <c r="T65" s="647"/>
      <c r="U65" s="566"/>
      <c r="V65" s="566"/>
      <c r="W65" s="566"/>
      <c r="X65" s="566"/>
      <c r="Y65" s="566"/>
      <c r="Z65" s="566"/>
      <c r="AA65" s="566"/>
      <c r="AB65" s="566"/>
      <c r="AC65" s="566"/>
      <c r="AD65" s="566"/>
      <c r="AE65" s="38"/>
      <c r="AG65" s="585"/>
      <c r="AH65" s="598"/>
      <c r="AI65" s="585"/>
      <c r="AJ65" s="585"/>
      <c r="AK65" s="585"/>
      <c r="AL65" s="585"/>
      <c r="AM65" s="585"/>
      <c r="AN65" s="585"/>
      <c r="AO65" s="585"/>
      <c r="AP65" s="585"/>
      <c r="AQ65" s="585"/>
      <c r="AR65" s="585"/>
      <c r="AS65" s="585"/>
      <c r="AT65" s="585"/>
      <c r="AU65" s="585"/>
      <c r="AV65" s="585"/>
      <c r="AW65" s="585"/>
      <c r="AX65" s="585"/>
      <c r="AY65" s="585"/>
      <c r="AZ65" s="585"/>
      <c r="BA65" s="585"/>
      <c r="BB65" s="585"/>
      <c r="BC65" s="585"/>
    </row>
    <row r="66" spans="1:55" s="567" customFormat="1" ht="12.95" customHeight="1">
      <c r="A66" s="599"/>
      <c r="B66" s="592" t="s">
        <v>113</v>
      </c>
      <c r="C66" s="641" t="s">
        <v>38</v>
      </c>
      <c r="D66" s="31" t="s">
        <v>328</v>
      </c>
      <c r="E66" s="648"/>
      <c r="F66" s="644"/>
      <c r="G66" s="644"/>
      <c r="H66" s="644"/>
      <c r="I66" s="644"/>
      <c r="J66" s="644"/>
      <c r="K66" s="644"/>
      <c r="L66" s="645"/>
      <c r="S66" s="647"/>
      <c r="T66" s="647"/>
      <c r="U66" s="566"/>
      <c r="V66" s="566"/>
      <c r="W66" s="566"/>
      <c r="X66" s="566"/>
      <c r="Y66" s="566"/>
      <c r="Z66" s="566"/>
      <c r="AA66" s="566"/>
      <c r="AB66" s="566"/>
      <c r="AC66" s="566"/>
      <c r="AD66" s="566"/>
      <c r="AE66" s="38"/>
      <c r="AG66" s="585"/>
      <c r="AH66" s="598"/>
      <c r="AI66" s="585"/>
      <c r="AJ66" s="585"/>
      <c r="AK66" s="585"/>
      <c r="AL66" s="585"/>
      <c r="AM66" s="585"/>
      <c r="AN66" s="585"/>
      <c r="AO66" s="585"/>
      <c r="AP66" s="585"/>
      <c r="AQ66" s="585"/>
      <c r="AR66" s="585"/>
      <c r="AS66" s="585"/>
      <c r="AT66" s="585"/>
      <c r="AU66" s="585"/>
      <c r="AV66" s="585"/>
      <c r="AW66" s="585"/>
      <c r="AX66" s="585"/>
      <c r="AY66" s="585"/>
      <c r="AZ66" s="585"/>
      <c r="BA66" s="585"/>
      <c r="BB66" s="585"/>
      <c r="BC66" s="585"/>
    </row>
    <row r="67" spans="1:55" s="567" customFormat="1" ht="12.95" customHeight="1">
      <c r="A67" s="599"/>
      <c r="B67" s="592"/>
      <c r="C67" s="649"/>
      <c r="D67" s="644"/>
      <c r="E67" s="566" t="s">
        <v>30</v>
      </c>
      <c r="F67" s="14" t="s">
        <v>114</v>
      </c>
      <c r="G67" s="14"/>
      <c r="H67" s="13"/>
      <c r="I67" s="13"/>
      <c r="J67" s="13"/>
      <c r="P67" s="566" t="s">
        <v>29</v>
      </c>
      <c r="Q67" s="1007">
        <f>AE12+AE23</f>
        <v>0</v>
      </c>
      <c r="R67" s="934"/>
      <c r="S67" s="934"/>
      <c r="T67" s="934"/>
      <c r="U67" s="14" t="s">
        <v>32</v>
      </c>
      <c r="AD67" s="566"/>
      <c r="AE67" s="38"/>
      <c r="AG67" s="585"/>
      <c r="AH67" s="598"/>
      <c r="AI67" s="585"/>
      <c r="AJ67" s="585"/>
      <c r="AK67" s="585"/>
      <c r="AL67" s="585"/>
      <c r="AM67" s="585"/>
      <c r="AN67" s="585"/>
      <c r="AO67" s="585"/>
      <c r="AP67" s="585"/>
      <c r="AQ67" s="585"/>
      <c r="AR67" s="585"/>
      <c r="AS67" s="585"/>
      <c r="AT67" s="585"/>
      <c r="AU67" s="585"/>
      <c r="AV67" s="585"/>
      <c r="AW67" s="585"/>
      <c r="AX67" s="585"/>
      <c r="AY67" s="585"/>
      <c r="AZ67" s="585"/>
      <c r="BA67" s="585"/>
      <c r="BB67" s="585"/>
      <c r="BC67" s="585"/>
    </row>
    <row r="68" spans="1:55" s="567" customFormat="1" ht="12.95" customHeight="1">
      <c r="A68" s="599"/>
      <c r="B68" s="592"/>
      <c r="C68" s="649"/>
      <c r="D68" s="644"/>
      <c r="H68" s="14"/>
      <c r="I68" s="14"/>
      <c r="J68" s="14"/>
      <c r="K68" s="14"/>
      <c r="P68" s="566" t="s">
        <v>29</v>
      </c>
      <c r="Q68" s="994">
        <f>AE32</f>
        <v>0</v>
      </c>
      <c r="R68" s="994"/>
      <c r="S68" s="994"/>
      <c r="T68" s="571" t="s">
        <v>111</v>
      </c>
      <c r="U68" s="901">
        <v>25</v>
      </c>
      <c r="V68" s="901"/>
      <c r="W68" s="291" t="s">
        <v>68</v>
      </c>
      <c r="X68" s="990">
        <f>Q68/U68</f>
        <v>0</v>
      </c>
      <c r="Y68" s="990"/>
      <c r="Z68" s="990"/>
      <c r="AB68" s="566"/>
      <c r="AC68" s="566"/>
      <c r="AD68" s="566"/>
      <c r="AE68" s="38"/>
      <c r="AG68" s="585"/>
      <c r="AH68" s="598"/>
      <c r="AI68" s="585"/>
      <c r="AJ68" s="585"/>
      <c r="AK68" s="585"/>
      <c r="AL68" s="585"/>
      <c r="AM68" s="585"/>
      <c r="AN68" s="585"/>
      <c r="AO68" s="585"/>
      <c r="AP68" s="585"/>
      <c r="AQ68" s="585"/>
      <c r="AR68" s="585"/>
      <c r="AS68" s="585"/>
      <c r="AT68" s="585"/>
      <c r="AU68" s="585"/>
      <c r="AV68" s="585"/>
      <c r="AW68" s="585"/>
      <c r="AX68" s="585"/>
      <c r="AY68" s="585"/>
      <c r="AZ68" s="585"/>
      <c r="BA68" s="585"/>
      <c r="BB68" s="585"/>
      <c r="BC68" s="585"/>
    </row>
    <row r="69" spans="1:55" s="567" customFormat="1" ht="12.95" customHeight="1">
      <c r="A69" s="599"/>
      <c r="B69" s="592"/>
      <c r="C69" s="649"/>
      <c r="D69" s="644"/>
      <c r="E69" s="566"/>
      <c r="F69" s="14"/>
      <c r="G69" s="14"/>
      <c r="H69" s="14"/>
      <c r="I69" s="14"/>
      <c r="J69" s="14"/>
      <c r="K69" s="14"/>
      <c r="N69" s="566"/>
      <c r="O69" s="650"/>
      <c r="P69" s="650"/>
      <c r="Q69" s="650"/>
      <c r="U69" s="566"/>
      <c r="V69" s="566"/>
      <c r="W69" s="566"/>
      <c r="X69" s="566"/>
      <c r="Y69" s="566"/>
      <c r="Z69" s="566"/>
      <c r="AA69" s="566"/>
      <c r="AB69" s="566"/>
      <c r="AC69" s="566"/>
      <c r="AD69" s="566"/>
      <c r="AE69" s="38"/>
      <c r="AG69" s="585"/>
      <c r="AH69" s="598"/>
      <c r="AI69" s="585"/>
      <c r="AJ69" s="585"/>
      <c r="AK69" s="585"/>
      <c r="AL69" s="585"/>
      <c r="AM69" s="585"/>
      <c r="AN69" s="585"/>
      <c r="AO69" s="585"/>
      <c r="AP69" s="585"/>
      <c r="AQ69" s="585"/>
      <c r="AR69" s="585"/>
      <c r="AS69" s="585"/>
      <c r="AT69" s="585"/>
      <c r="AU69" s="585"/>
      <c r="AV69" s="585"/>
      <c r="AW69" s="585"/>
      <c r="AX69" s="585"/>
      <c r="AY69" s="585"/>
      <c r="AZ69" s="585"/>
      <c r="BA69" s="585"/>
      <c r="BB69" s="585"/>
      <c r="BC69" s="585"/>
    </row>
    <row r="70" spans="1:55" s="567" customFormat="1" ht="12.95" customHeight="1" thickBot="1">
      <c r="A70" s="599"/>
      <c r="C70" s="649"/>
      <c r="D70" s="644"/>
      <c r="E70" s="651"/>
      <c r="F70" s="651"/>
      <c r="G70" s="651"/>
      <c r="H70" s="651"/>
      <c r="I70" s="647"/>
      <c r="J70" s="652"/>
      <c r="K70" s="652"/>
      <c r="L70" s="652"/>
      <c r="M70" s="645"/>
      <c r="N70" s="653"/>
      <c r="O70" s="653"/>
      <c r="P70" s="653"/>
      <c r="Q70" s="647"/>
      <c r="R70" s="654"/>
      <c r="S70" s="655"/>
      <c r="T70" s="49"/>
      <c r="U70" s="249"/>
      <c r="V70" s="249"/>
      <c r="W70" s="249"/>
      <c r="X70" s="249"/>
      <c r="Y70" s="49"/>
      <c r="Z70" s="49"/>
      <c r="AA70" s="49"/>
      <c r="AB70" s="51"/>
      <c r="AC70" s="51" t="s">
        <v>115</v>
      </c>
      <c r="AD70" s="249" t="s">
        <v>29</v>
      </c>
      <c r="AE70" s="352">
        <f>SUM(Q67:T67)</f>
        <v>0</v>
      </c>
      <c r="AG70" s="585"/>
      <c r="AH70" s="598"/>
      <c r="AI70" s="585"/>
      <c r="AJ70" s="585"/>
      <c r="AK70" s="585"/>
      <c r="AL70" s="585"/>
      <c r="AM70" s="585"/>
      <c r="AN70" s="585"/>
      <c r="AO70" s="585"/>
      <c r="AP70" s="585"/>
      <c r="AQ70" s="585"/>
      <c r="AR70" s="585"/>
      <c r="AS70" s="585"/>
      <c r="AT70" s="585"/>
      <c r="AU70" s="585"/>
      <c r="AV70" s="585"/>
      <c r="AW70" s="585"/>
      <c r="AX70" s="585"/>
      <c r="AY70" s="585"/>
      <c r="AZ70" s="585"/>
      <c r="BA70" s="585"/>
      <c r="BB70" s="585"/>
      <c r="BC70" s="585"/>
    </row>
    <row r="71" spans="1:55" s="567" customFormat="1" ht="12.95" customHeight="1" thickTop="1" thickBot="1">
      <c r="A71" s="599"/>
      <c r="C71" s="39"/>
      <c r="D71" s="14"/>
      <c r="E71" s="14"/>
      <c r="F71" s="14"/>
      <c r="G71" s="563"/>
      <c r="H71" s="14"/>
      <c r="I71" s="566"/>
      <c r="J71" s="564"/>
      <c r="K71" s="565"/>
      <c r="L71" s="565"/>
      <c r="M71" s="565"/>
      <c r="N71" s="565"/>
      <c r="O71" s="566"/>
      <c r="P71" s="566"/>
      <c r="Q71" s="566"/>
      <c r="R71" s="49"/>
      <c r="S71" s="49"/>
      <c r="T71" s="49"/>
      <c r="U71" s="249"/>
      <c r="V71" s="249"/>
      <c r="W71" s="249"/>
      <c r="X71" s="249"/>
      <c r="Y71" s="49"/>
      <c r="Z71" s="49"/>
      <c r="AA71" s="49"/>
      <c r="AB71" s="51"/>
      <c r="AC71" s="51" t="s">
        <v>329</v>
      </c>
      <c r="AD71" s="249" t="s">
        <v>29</v>
      </c>
      <c r="AE71" s="656">
        <f>X68</f>
        <v>0</v>
      </c>
      <c r="AG71" s="585"/>
      <c r="AH71" s="598"/>
      <c r="AI71" s="585"/>
      <c r="AJ71" s="585"/>
      <c r="AK71" s="585"/>
      <c r="AL71" s="585"/>
      <c r="AM71" s="585"/>
      <c r="AN71" s="585"/>
      <c r="AO71" s="585"/>
      <c r="AP71" s="585"/>
      <c r="AQ71" s="585"/>
      <c r="AR71" s="585"/>
      <c r="AS71" s="585"/>
      <c r="AT71" s="585"/>
      <c r="AU71" s="585"/>
      <c r="AV71" s="585"/>
      <c r="AW71" s="585"/>
      <c r="AX71" s="585"/>
      <c r="AY71" s="585"/>
      <c r="AZ71" s="585"/>
      <c r="BA71" s="585"/>
      <c r="BB71" s="585"/>
      <c r="BC71" s="585"/>
    </row>
    <row r="72" spans="1:55" s="858" customFormat="1" ht="12.95" customHeight="1" thickTop="1" thickBot="1">
      <c r="A72" s="599"/>
      <c r="C72" s="39"/>
      <c r="D72" s="233"/>
      <c r="E72" s="233"/>
      <c r="F72" s="233"/>
      <c r="G72" s="855"/>
      <c r="H72" s="233"/>
      <c r="I72" s="854"/>
      <c r="J72" s="856"/>
      <c r="K72" s="857"/>
      <c r="L72" s="857"/>
      <c r="M72" s="857"/>
      <c r="N72" s="857"/>
      <c r="O72" s="854"/>
      <c r="P72" s="854"/>
      <c r="Q72" s="854"/>
      <c r="R72" s="49"/>
      <c r="S72" s="49"/>
      <c r="T72" s="49"/>
      <c r="U72" s="249"/>
      <c r="V72" s="249"/>
      <c r="W72" s="249"/>
      <c r="X72" s="249"/>
      <c r="Y72" s="49"/>
      <c r="Z72" s="49"/>
      <c r="AA72" s="49"/>
      <c r="AB72" s="51"/>
      <c r="AC72" s="51" t="s">
        <v>500</v>
      </c>
      <c r="AD72" s="249" t="s">
        <v>29</v>
      </c>
      <c r="AE72" s="859">
        <f>AE71*4-2</f>
        <v>-2</v>
      </c>
      <c r="AG72" s="585"/>
      <c r="AH72" s="598"/>
      <c r="AI72" s="585"/>
      <c r="AJ72" s="585"/>
      <c r="AK72" s="585"/>
      <c r="AL72" s="585"/>
      <c r="AM72" s="585"/>
      <c r="AN72" s="585"/>
      <c r="AO72" s="585"/>
      <c r="AP72" s="585"/>
      <c r="AQ72" s="585"/>
      <c r="AR72" s="585"/>
      <c r="AS72" s="585"/>
      <c r="AT72" s="585"/>
      <c r="AU72" s="585"/>
      <c r="AV72" s="585"/>
      <c r="AW72" s="585"/>
      <c r="AX72" s="585"/>
      <c r="AY72" s="585"/>
      <c r="AZ72" s="585"/>
      <c r="BA72" s="585"/>
      <c r="BB72" s="585"/>
      <c r="BC72" s="585"/>
    </row>
    <row r="73" spans="1:55" s="567" customFormat="1" ht="12.95" customHeight="1" thickTop="1">
      <c r="A73" s="315"/>
      <c r="B73" s="568"/>
      <c r="C73" s="637"/>
      <c r="D73" s="256"/>
      <c r="E73" s="256"/>
      <c r="F73" s="256"/>
      <c r="G73" s="263"/>
      <c r="H73" s="256"/>
      <c r="I73" s="66"/>
      <c r="J73" s="638"/>
      <c r="K73" s="639"/>
      <c r="L73" s="639"/>
      <c r="M73" s="639"/>
      <c r="N73" s="639"/>
      <c r="O73" s="66"/>
      <c r="P73" s="66"/>
      <c r="Q73" s="66"/>
      <c r="R73" s="256"/>
      <c r="S73" s="66"/>
      <c r="T73" s="256"/>
      <c r="U73" s="66"/>
      <c r="V73" s="66"/>
      <c r="W73" s="66"/>
      <c r="X73" s="66"/>
      <c r="Y73" s="256"/>
      <c r="Z73" s="256"/>
      <c r="AA73" s="256"/>
      <c r="AB73" s="263"/>
      <c r="AC73" s="263"/>
      <c r="AD73" s="66"/>
      <c r="AE73" s="657"/>
      <c r="AF73" s="568"/>
      <c r="AG73" s="585"/>
      <c r="AH73" s="598"/>
      <c r="AI73" s="585"/>
      <c r="AJ73" s="585"/>
      <c r="AK73" s="585"/>
      <c r="AL73" s="585"/>
      <c r="AM73" s="585"/>
      <c r="AN73" s="585"/>
      <c r="AO73" s="585"/>
      <c r="AP73" s="585"/>
      <c r="AQ73" s="585"/>
      <c r="AR73" s="585"/>
      <c r="AS73" s="585"/>
      <c r="AT73" s="585"/>
      <c r="AU73" s="585"/>
      <c r="AV73" s="585"/>
      <c r="AW73" s="585"/>
      <c r="AX73" s="585"/>
      <c r="AY73" s="585"/>
      <c r="AZ73" s="585"/>
      <c r="BA73" s="585"/>
      <c r="BB73" s="585"/>
      <c r="BC73" s="585"/>
    </row>
    <row r="74" spans="1:55" s="567" customFormat="1" ht="12.95" customHeight="1">
      <c r="A74" s="599"/>
      <c r="B74" s="773"/>
      <c r="C74" s="317"/>
      <c r="D74" s="765"/>
      <c r="E74" s="765"/>
      <c r="F74" s="765"/>
      <c r="G74" s="765"/>
      <c r="H74" s="765"/>
      <c r="I74" s="765"/>
      <c r="J74" s="765"/>
      <c r="K74" s="765"/>
      <c r="L74" s="765"/>
      <c r="M74" s="765"/>
      <c r="N74" s="765"/>
      <c r="O74" s="765"/>
      <c r="P74" s="765"/>
      <c r="Q74" s="765"/>
      <c r="R74" s="765"/>
      <c r="S74" s="765"/>
      <c r="T74" s="765"/>
      <c r="U74" s="765"/>
      <c r="V74" s="765"/>
      <c r="W74" s="765"/>
      <c r="X74" s="765"/>
      <c r="Y74" s="765"/>
      <c r="Z74" s="765"/>
      <c r="AA74" s="765"/>
      <c r="AB74" s="765"/>
      <c r="AC74" s="765"/>
      <c r="AD74" s="765"/>
      <c r="AE74" s="38"/>
      <c r="AF74" s="773"/>
      <c r="AG74" s="585"/>
      <c r="AH74" s="598"/>
      <c r="AI74" s="585"/>
      <c r="AJ74" s="585"/>
      <c r="AK74" s="585"/>
      <c r="AL74" s="585"/>
      <c r="AM74" s="585"/>
      <c r="AN74" s="585"/>
      <c r="AO74" s="585"/>
      <c r="AP74" s="585"/>
      <c r="AQ74" s="585"/>
      <c r="AR74" s="585"/>
      <c r="AS74" s="585"/>
      <c r="AT74" s="585"/>
      <c r="AU74" s="585"/>
      <c r="AV74" s="585"/>
      <c r="AW74" s="585"/>
      <c r="AX74" s="585"/>
      <c r="AY74" s="585"/>
      <c r="AZ74" s="585"/>
      <c r="BA74" s="585"/>
      <c r="BB74" s="585"/>
      <c r="BC74" s="585"/>
    </row>
    <row r="75" spans="1:55" s="567" customFormat="1" ht="12.95" customHeight="1">
      <c r="A75" s="4" t="s">
        <v>406</v>
      </c>
      <c r="B75" s="592" t="s">
        <v>407</v>
      </c>
      <c r="C75" s="593" t="s">
        <v>408</v>
      </c>
      <c r="D75" s="14"/>
      <c r="E75" s="361"/>
      <c r="F75" s="361"/>
      <c r="G75" s="361"/>
      <c r="H75" s="361"/>
      <c r="I75" s="361"/>
      <c r="J75" s="361"/>
      <c r="K75" s="361"/>
      <c r="L75" s="361"/>
      <c r="M75" s="361"/>
      <c r="N75" s="361"/>
      <c r="O75" s="361"/>
      <c r="P75" s="361"/>
      <c r="Q75" s="361"/>
      <c r="R75" s="361"/>
      <c r="S75" s="361"/>
      <c r="T75" s="361"/>
      <c r="U75" s="765"/>
      <c r="V75" s="765"/>
      <c r="W75" s="765"/>
      <c r="X75" s="765"/>
      <c r="Y75" s="765"/>
      <c r="Z75" s="765"/>
      <c r="AA75" s="765"/>
      <c r="AB75" s="765"/>
      <c r="AC75" s="765"/>
      <c r="AD75" s="765"/>
      <c r="AE75" s="38"/>
      <c r="AF75" s="773"/>
      <c r="AG75" s="585"/>
      <c r="AH75" s="598"/>
      <c r="AI75" s="585"/>
      <c r="AJ75" s="585"/>
      <c r="AK75" s="585"/>
      <c r="AL75" s="585"/>
      <c r="AM75" s="585"/>
      <c r="AN75" s="585"/>
      <c r="AO75" s="585"/>
      <c r="AP75" s="585"/>
      <c r="AQ75" s="585"/>
      <c r="AR75" s="585"/>
      <c r="AS75" s="585"/>
      <c r="AT75" s="585"/>
      <c r="AU75" s="585"/>
      <c r="AV75" s="585"/>
      <c r="AW75" s="585"/>
      <c r="AX75" s="585"/>
      <c r="AY75" s="585"/>
      <c r="AZ75" s="585"/>
      <c r="BA75" s="585"/>
      <c r="BB75" s="585"/>
      <c r="BC75" s="585"/>
    </row>
    <row r="76" spans="1:55" s="567" customFormat="1" ht="12.95" customHeight="1">
      <c r="A76" s="599"/>
      <c r="B76" s="388" t="s">
        <v>409</v>
      </c>
      <c r="C76" s="39"/>
      <c r="D76" s="14"/>
      <c r="E76" s="765" t="s">
        <v>410</v>
      </c>
      <c r="F76" s="901" t="s">
        <v>411</v>
      </c>
      <c r="G76" s="901"/>
      <c r="H76" s="901"/>
      <c r="I76" s="901"/>
      <c r="J76" s="765" t="s">
        <v>412</v>
      </c>
      <c r="K76" s="924">
        <v>60</v>
      </c>
      <c r="L76" s="925"/>
      <c r="M76" s="925"/>
      <c r="N76" s="925"/>
      <c r="O76" s="14" t="s">
        <v>413</v>
      </c>
      <c r="P76" s="773"/>
      <c r="Q76" s="773"/>
      <c r="R76" s="773"/>
      <c r="S76" s="773"/>
      <c r="T76" s="773"/>
      <c r="U76" s="773"/>
      <c r="V76" s="773"/>
      <c r="W76" s="773"/>
      <c r="X76" s="773"/>
      <c r="Y76" s="765"/>
      <c r="Z76" s="765"/>
      <c r="AA76" s="765"/>
      <c r="AB76" s="765"/>
      <c r="AC76" s="765"/>
      <c r="AD76" s="765"/>
      <c r="AE76" s="38"/>
      <c r="AF76" s="773"/>
      <c r="AG76" s="585"/>
      <c r="AN76" s="14"/>
      <c r="AO76" s="14"/>
      <c r="AP76" s="14"/>
      <c r="AQ76" s="14"/>
      <c r="AR76" s="14"/>
      <c r="AS76" s="14"/>
      <c r="AT76" s="566"/>
      <c r="AU76" s="585"/>
      <c r="AV76" s="585"/>
      <c r="AW76" s="585"/>
      <c r="AX76" s="585"/>
      <c r="AY76" s="585"/>
      <c r="AZ76" s="585"/>
      <c r="BA76" s="585"/>
      <c r="BB76" s="585"/>
      <c r="BC76" s="585"/>
    </row>
    <row r="77" spans="1:55" s="567" customFormat="1" ht="12.95" customHeight="1">
      <c r="A77" s="599"/>
      <c r="B77" s="773"/>
      <c r="C77" s="39"/>
      <c r="D77" s="14"/>
      <c r="E77" s="765" t="s">
        <v>410</v>
      </c>
      <c r="F77" s="901" t="s">
        <v>414</v>
      </c>
      <c r="G77" s="901"/>
      <c r="H77" s="901"/>
      <c r="I77" s="901"/>
      <c r="J77" s="765" t="s">
        <v>412</v>
      </c>
      <c r="K77" s="773"/>
      <c r="L77" s="773"/>
      <c r="M77" s="773"/>
      <c r="N77" s="773"/>
      <c r="O77" s="773"/>
      <c r="P77" s="773"/>
      <c r="Q77" s="773"/>
      <c r="R77" s="773"/>
      <c r="S77" s="773"/>
      <c r="T77" s="773"/>
      <c r="U77" s="773"/>
      <c r="V77" s="773"/>
      <c r="W77" s="773"/>
      <c r="X77" s="773"/>
      <c r="Y77" s="773"/>
      <c r="Z77" s="773"/>
      <c r="AA77" s="773"/>
      <c r="AB77" s="765"/>
      <c r="AC77" s="765"/>
      <c r="AD77" s="765"/>
      <c r="AE77" s="38"/>
      <c r="AF77" s="773"/>
      <c r="AG77" s="585"/>
      <c r="AN77" s="14"/>
      <c r="AO77" s="14"/>
      <c r="AP77" s="14"/>
      <c r="AQ77" s="14"/>
      <c r="AR77" s="14"/>
      <c r="AS77" s="14"/>
      <c r="AT77" s="566"/>
      <c r="AU77" s="585"/>
      <c r="AV77" s="585"/>
      <c r="AW77" s="585"/>
      <c r="AX77" s="585"/>
      <c r="AY77" s="585"/>
      <c r="AZ77" s="585"/>
      <c r="BA77" s="585"/>
      <c r="BB77" s="585"/>
      <c r="BC77" s="585"/>
    </row>
    <row r="78" spans="1:55" s="567" customFormat="1" ht="12.95" customHeight="1">
      <c r="A78" s="599"/>
      <c r="B78" s="773"/>
      <c r="C78" s="39"/>
      <c r="D78" s="14"/>
      <c r="E78" s="765"/>
      <c r="F78" s="765"/>
      <c r="G78" s="951">
        <v>0</v>
      </c>
      <c r="H78" s="949"/>
      <c r="I78" s="949"/>
      <c r="J78" s="860" t="s">
        <v>415</v>
      </c>
      <c r="K78" s="861" t="s">
        <v>416</v>
      </c>
      <c r="L78" s="949">
        <v>0</v>
      </c>
      <c r="M78" s="949"/>
      <c r="N78" s="862" t="s">
        <v>417</v>
      </c>
      <c r="O78" s="862" t="s">
        <v>418</v>
      </c>
      <c r="P78" s="951">
        <f>G29</f>
        <v>0</v>
      </c>
      <c r="Q78" s="949"/>
      <c r="R78" s="949"/>
      <c r="S78" s="860" t="s">
        <v>415</v>
      </c>
      <c r="T78" s="861" t="s">
        <v>416</v>
      </c>
      <c r="U78" s="949">
        <v>0</v>
      </c>
      <c r="V78" s="949"/>
      <c r="W78" s="862" t="s">
        <v>417</v>
      </c>
      <c r="X78" s="765" t="s">
        <v>419</v>
      </c>
      <c r="Y78" s="902">
        <f>G78*L78+P78*U78</f>
        <v>0</v>
      </c>
      <c r="Z78" s="902"/>
      <c r="AA78" s="902"/>
      <c r="AB78" s="14" t="s">
        <v>415</v>
      </c>
      <c r="AC78" s="773"/>
      <c r="AD78" s="765"/>
      <c r="AE78" s="38"/>
      <c r="AF78" s="773"/>
      <c r="AG78" s="585"/>
      <c r="AT78" s="566"/>
      <c r="AU78" s="585"/>
      <c r="AV78" s="585"/>
      <c r="AW78" s="585"/>
      <c r="AX78" s="585"/>
      <c r="AY78" s="585"/>
      <c r="AZ78" s="585"/>
      <c r="BA78" s="585"/>
      <c r="BB78" s="585"/>
      <c r="BC78" s="585"/>
    </row>
    <row r="79" spans="1:55" s="567" customFormat="1" ht="12.95" customHeight="1">
      <c r="A79" s="599"/>
      <c r="B79" s="773"/>
      <c r="C79" s="39"/>
      <c r="D79" s="14"/>
      <c r="E79" s="765" t="s">
        <v>410</v>
      </c>
      <c r="F79" s="901" t="s">
        <v>420</v>
      </c>
      <c r="G79" s="901"/>
      <c r="H79" s="901"/>
      <c r="I79" s="901"/>
      <c r="J79" s="765" t="s">
        <v>412</v>
      </c>
      <c r="K79" s="940">
        <f>Y78</f>
        <v>0</v>
      </c>
      <c r="L79" s="940"/>
      <c r="M79" s="940"/>
      <c r="N79" s="940"/>
      <c r="O79" s="765" t="s">
        <v>421</v>
      </c>
      <c r="P79" s="947">
        <f>K76/1000</f>
        <v>0.06</v>
      </c>
      <c r="Q79" s="947"/>
      <c r="R79" s="947"/>
      <c r="S79" s="947"/>
      <c r="T79" s="947"/>
      <c r="U79" s="947"/>
      <c r="V79" s="765" t="s">
        <v>422</v>
      </c>
      <c r="W79" s="936">
        <f>K79*P79</f>
        <v>0</v>
      </c>
      <c r="X79" s="950"/>
      <c r="Y79" s="950"/>
      <c r="Z79" s="950"/>
      <c r="AA79" s="950"/>
      <c r="AB79" s="773"/>
      <c r="AC79" s="765"/>
      <c r="AD79" s="765"/>
      <c r="AE79" s="38"/>
      <c r="AF79" s="773"/>
      <c r="AG79" s="585"/>
      <c r="AH79" s="598"/>
      <c r="AI79" s="585"/>
      <c r="AJ79" s="585"/>
      <c r="AK79" s="585"/>
      <c r="AL79" s="585"/>
      <c r="AM79" s="585"/>
      <c r="AN79" s="585"/>
      <c r="AO79" s="585"/>
      <c r="AP79" s="585"/>
      <c r="AQ79" s="585"/>
      <c r="AR79" s="585"/>
      <c r="AS79" s="585"/>
      <c r="AT79" s="585"/>
      <c r="AU79" s="585"/>
      <c r="AV79" s="585"/>
      <c r="AW79" s="585"/>
      <c r="AX79" s="585"/>
      <c r="AY79" s="585"/>
      <c r="AZ79" s="585"/>
      <c r="BA79" s="585"/>
      <c r="BB79" s="585"/>
      <c r="BC79" s="585"/>
    </row>
    <row r="80" spans="1:55" s="567" customFormat="1" ht="12.95" customHeight="1">
      <c r="A80" s="599"/>
      <c r="B80" s="773"/>
      <c r="C80" s="39"/>
      <c r="D80" s="14"/>
      <c r="E80" s="765"/>
      <c r="F80" s="765"/>
      <c r="G80" s="765"/>
      <c r="H80" s="765"/>
      <c r="I80" s="765"/>
      <c r="J80" s="765"/>
      <c r="K80" s="770"/>
      <c r="L80" s="773"/>
      <c r="M80" s="773"/>
      <c r="N80" s="773"/>
      <c r="O80" s="773"/>
      <c r="P80" s="773"/>
      <c r="Q80" s="773"/>
      <c r="R80" s="773"/>
      <c r="S80" s="773"/>
      <c r="T80" s="773"/>
      <c r="U80" s="773"/>
      <c r="V80" s="771"/>
      <c r="W80" s="773"/>
      <c r="X80" s="773"/>
      <c r="Y80" s="773"/>
      <c r="Z80" s="773"/>
      <c r="AA80" s="773"/>
      <c r="AB80" s="772"/>
      <c r="AC80" s="765"/>
      <c r="AD80" s="765"/>
      <c r="AE80" s="38"/>
      <c r="AF80" s="773"/>
      <c r="AG80" s="585"/>
      <c r="AH80" s="598"/>
      <c r="AI80" s="585"/>
      <c r="AJ80" s="585"/>
      <c r="AK80" s="585"/>
      <c r="AL80" s="585"/>
      <c r="AM80" s="585"/>
      <c r="AN80" s="585"/>
      <c r="AO80" s="585"/>
      <c r="AP80" s="585"/>
      <c r="AQ80" s="585"/>
      <c r="AR80" s="585"/>
      <c r="AS80" s="585"/>
      <c r="AT80" s="585"/>
      <c r="AU80" s="585"/>
      <c r="AV80" s="585"/>
      <c r="AW80" s="585"/>
      <c r="AX80" s="585"/>
      <c r="AY80" s="585"/>
      <c r="AZ80" s="585"/>
      <c r="BA80" s="585"/>
      <c r="BB80" s="585"/>
      <c r="BC80" s="585"/>
    </row>
    <row r="81" spans="1:64" s="567" customFormat="1" ht="12.95" customHeight="1">
      <c r="A81" s="599"/>
      <c r="B81" s="773"/>
      <c r="C81" s="39"/>
      <c r="D81" s="14"/>
      <c r="E81" s="765" t="s">
        <v>423</v>
      </c>
      <c r="F81" s="901" t="s">
        <v>424</v>
      </c>
      <c r="G81" s="901"/>
      <c r="H81" s="901"/>
      <c r="I81" s="901"/>
      <c r="J81" s="765" t="s">
        <v>425</v>
      </c>
      <c r="K81" s="773"/>
      <c r="L81" s="773"/>
      <c r="M81" s="773"/>
      <c r="N81" s="773"/>
      <c r="O81" s="773"/>
      <c r="P81" s="773"/>
      <c r="Q81" s="773"/>
      <c r="R81" s="773"/>
      <c r="S81" s="773"/>
      <c r="T81" s="773"/>
      <c r="U81" s="773"/>
      <c r="V81" s="773"/>
      <c r="W81" s="773"/>
      <c r="X81" s="773"/>
      <c r="Y81" s="773"/>
      <c r="Z81" s="773"/>
      <c r="AA81" s="773"/>
      <c r="AB81" s="765"/>
      <c r="AC81" s="765"/>
      <c r="AD81" s="765"/>
      <c r="AE81" s="38"/>
      <c r="AF81" s="773"/>
      <c r="AG81" s="585"/>
      <c r="AH81" s="598"/>
      <c r="AI81" s="585"/>
      <c r="AJ81" s="585"/>
      <c r="AK81" s="585"/>
      <c r="AL81" s="585"/>
      <c r="AM81" s="585"/>
      <c r="AN81" s="585"/>
      <c r="AO81" s="585"/>
      <c r="AP81" s="585"/>
      <c r="AQ81" s="585"/>
      <c r="AR81" s="585"/>
      <c r="AS81" s="585"/>
      <c r="AT81" s="585"/>
      <c r="AU81" s="585"/>
      <c r="AV81" s="585"/>
      <c r="AW81" s="585"/>
      <c r="AX81" s="585"/>
      <c r="AY81" s="585"/>
      <c r="AZ81" s="585"/>
      <c r="BA81" s="585"/>
      <c r="BB81" s="585"/>
      <c r="BC81" s="585"/>
    </row>
    <row r="82" spans="1:64" s="567" customFormat="1" ht="12.95" customHeight="1">
      <c r="A82" s="599"/>
      <c r="B82" s="773"/>
      <c r="C82" s="39"/>
      <c r="D82" s="14"/>
      <c r="E82" s="765"/>
      <c r="F82" s="765"/>
      <c r="G82" s="948">
        <v>0</v>
      </c>
      <c r="H82" s="949"/>
      <c r="I82" s="949"/>
      <c r="J82" s="860" t="s">
        <v>426</v>
      </c>
      <c r="K82" s="861" t="s">
        <v>421</v>
      </c>
      <c r="L82" s="949">
        <v>0</v>
      </c>
      <c r="M82" s="949"/>
      <c r="N82" s="862" t="s">
        <v>427</v>
      </c>
      <c r="O82" s="862" t="s">
        <v>428</v>
      </c>
      <c r="P82" s="948">
        <v>0</v>
      </c>
      <c r="Q82" s="949"/>
      <c r="R82" s="949"/>
      <c r="S82" s="860" t="s">
        <v>426</v>
      </c>
      <c r="T82" s="861" t="s">
        <v>421</v>
      </c>
      <c r="U82" s="949">
        <v>0</v>
      </c>
      <c r="V82" s="949"/>
      <c r="W82" s="862" t="s">
        <v>427</v>
      </c>
      <c r="X82" s="765" t="s">
        <v>422</v>
      </c>
      <c r="Y82" s="902">
        <f>G82*L82+P82*U82</f>
        <v>0</v>
      </c>
      <c r="Z82" s="902"/>
      <c r="AA82" s="902"/>
      <c r="AB82" s="14" t="s">
        <v>426</v>
      </c>
      <c r="AC82" s="773"/>
      <c r="AD82" s="765"/>
      <c r="AE82" s="38"/>
      <c r="AF82" s="773"/>
      <c r="AG82" s="585"/>
      <c r="AH82" s="598"/>
      <c r="AI82" s="585"/>
      <c r="AJ82" s="585"/>
      <c r="AK82" s="585"/>
      <c r="AL82" s="585"/>
      <c r="AM82" s="585"/>
      <c r="AN82" s="585"/>
      <c r="AO82" s="585"/>
      <c r="AP82" s="585"/>
      <c r="AQ82" s="585"/>
      <c r="AR82" s="585"/>
      <c r="AS82" s="585"/>
      <c r="AT82" s="585"/>
      <c r="AU82" s="585"/>
      <c r="AV82" s="585"/>
      <c r="AW82" s="585"/>
      <c r="AX82" s="585"/>
      <c r="AY82" s="585"/>
      <c r="AZ82" s="585"/>
      <c r="BA82" s="585"/>
      <c r="BB82" s="585"/>
      <c r="BC82" s="585"/>
    </row>
    <row r="83" spans="1:64" s="567" customFormat="1" ht="12.95" customHeight="1">
      <c r="A83" s="599"/>
      <c r="B83" s="773"/>
      <c r="C83" s="39"/>
      <c r="D83" s="14"/>
      <c r="E83" s="765" t="s">
        <v>423</v>
      </c>
      <c r="F83" s="901" t="s">
        <v>433</v>
      </c>
      <c r="G83" s="901"/>
      <c r="H83" s="901"/>
      <c r="I83" s="901"/>
      <c r="J83" s="765" t="s">
        <v>425</v>
      </c>
      <c r="K83" s="940">
        <f>Y82</f>
        <v>0</v>
      </c>
      <c r="L83" s="940"/>
      <c r="M83" s="940"/>
      <c r="N83" s="940"/>
      <c r="O83" s="765" t="s">
        <v>421</v>
      </c>
      <c r="P83" s="947">
        <f>K76/1000</f>
        <v>0.06</v>
      </c>
      <c r="Q83" s="947"/>
      <c r="R83" s="947"/>
      <c r="S83" s="947"/>
      <c r="T83" s="947"/>
      <c r="U83" s="947"/>
      <c r="V83" s="765" t="s">
        <v>422</v>
      </c>
      <c r="W83" s="936">
        <f>K83*P83</f>
        <v>0</v>
      </c>
      <c r="X83" s="936"/>
      <c r="Y83" s="936"/>
      <c r="Z83" s="936"/>
      <c r="AA83" s="936"/>
      <c r="AB83" s="772"/>
      <c r="AC83" s="765"/>
      <c r="AD83" s="765"/>
      <c r="AE83" s="38"/>
      <c r="AF83" s="773"/>
      <c r="AG83" s="585"/>
      <c r="AH83" s="598"/>
      <c r="AI83" s="585"/>
      <c r="AJ83" s="585"/>
      <c r="AK83" s="585"/>
      <c r="AL83" s="585"/>
      <c r="AM83" s="585"/>
      <c r="AN83" s="585"/>
      <c r="AO83" s="585"/>
      <c r="AP83" s="585"/>
      <c r="AQ83" s="585"/>
      <c r="AR83" s="585"/>
      <c r="AS83" s="585"/>
      <c r="AT83" s="585"/>
      <c r="AU83" s="585"/>
      <c r="AV83" s="585"/>
      <c r="AW83" s="585"/>
      <c r="AX83" s="585"/>
      <c r="AY83" s="585"/>
      <c r="AZ83" s="585"/>
      <c r="BA83" s="585"/>
      <c r="BB83" s="585"/>
      <c r="BC83" s="585"/>
    </row>
    <row r="84" spans="1:64" s="567" customFormat="1" ht="12.95" customHeight="1" thickBot="1">
      <c r="A84" s="599"/>
      <c r="B84" s="773"/>
      <c r="C84" s="39"/>
      <c r="D84" s="14"/>
      <c r="E84" s="14"/>
      <c r="F84" s="14"/>
      <c r="G84" s="767"/>
      <c r="H84" s="14"/>
      <c r="I84" s="765"/>
      <c r="J84" s="768"/>
      <c r="K84" s="769"/>
      <c r="L84" s="769"/>
      <c r="M84" s="769"/>
      <c r="N84" s="769"/>
      <c r="O84" s="765"/>
      <c r="P84" s="773"/>
      <c r="Q84" s="773"/>
      <c r="R84" s="773"/>
      <c r="S84" s="773"/>
      <c r="T84" s="773"/>
      <c r="U84" s="773"/>
      <c r="V84" s="765"/>
      <c r="W84" s="49"/>
      <c r="X84" s="49"/>
      <c r="Y84" s="49"/>
      <c r="Z84" s="49"/>
      <c r="AA84" s="49"/>
      <c r="AB84" s="51"/>
      <c r="AC84" s="51" t="s">
        <v>429</v>
      </c>
      <c r="AD84" s="249" t="s">
        <v>425</v>
      </c>
      <c r="AE84" s="658">
        <f>W79</f>
        <v>0</v>
      </c>
      <c r="AF84" s="773"/>
      <c r="AG84" s="585"/>
      <c r="AH84" s="598"/>
      <c r="AI84" s="585"/>
      <c r="AJ84" s="585"/>
      <c r="AK84" s="585"/>
      <c r="AL84" s="585"/>
      <c r="AM84" s="585"/>
      <c r="AN84" s="585"/>
      <c r="AO84" s="585"/>
      <c r="AP84" s="585"/>
      <c r="AQ84" s="585"/>
      <c r="AR84" s="585"/>
      <c r="AS84" s="585"/>
      <c r="AT84" s="585"/>
      <c r="AU84" s="585"/>
      <c r="AV84" s="585"/>
      <c r="AW84" s="585"/>
      <c r="AX84" s="585"/>
      <c r="AY84" s="585"/>
      <c r="AZ84" s="585"/>
      <c r="BA84" s="585"/>
      <c r="BB84" s="585"/>
      <c r="BC84" s="585"/>
    </row>
    <row r="85" spans="1:64" s="567" customFormat="1" ht="12.95" customHeight="1" thickTop="1" thickBot="1">
      <c r="A85" s="599"/>
      <c r="B85" s="773"/>
      <c r="C85" s="39"/>
      <c r="D85" s="14"/>
      <c r="E85" s="14"/>
      <c r="F85" s="14"/>
      <c r="G85" s="767"/>
      <c r="H85" s="14"/>
      <c r="I85" s="765"/>
      <c r="J85" s="768"/>
      <c r="K85" s="769"/>
      <c r="L85" s="769"/>
      <c r="M85" s="769"/>
      <c r="N85" s="769"/>
      <c r="O85" s="765"/>
      <c r="P85" s="773"/>
      <c r="Q85" s="773"/>
      <c r="R85" s="773"/>
      <c r="S85" s="773"/>
      <c r="T85" s="773"/>
      <c r="U85" s="773"/>
      <c r="V85" s="765"/>
      <c r="W85" s="49"/>
      <c r="X85" s="49"/>
      <c r="Y85" s="49"/>
      <c r="Z85" s="49"/>
      <c r="AA85" s="49"/>
      <c r="AB85" s="51"/>
      <c r="AC85" s="51" t="s">
        <v>430</v>
      </c>
      <c r="AD85" s="249" t="s">
        <v>425</v>
      </c>
      <c r="AE85" s="658">
        <f>W83</f>
        <v>0</v>
      </c>
      <c r="AF85" s="773"/>
      <c r="AG85" s="585"/>
      <c r="AH85" s="598"/>
      <c r="AI85" s="585"/>
      <c r="AJ85" s="585"/>
      <c r="AK85" s="585"/>
      <c r="AL85" s="585"/>
      <c r="AM85" s="585"/>
      <c r="AN85" s="585"/>
      <c r="AO85" s="585"/>
      <c r="AP85" s="585"/>
      <c r="AQ85" s="585"/>
      <c r="AR85" s="585"/>
      <c r="AS85" s="585"/>
      <c r="AT85" s="585"/>
      <c r="AU85" s="585"/>
      <c r="AV85" s="585"/>
      <c r="AW85" s="585"/>
      <c r="AX85" s="585"/>
      <c r="AY85" s="585"/>
      <c r="AZ85" s="585"/>
      <c r="BA85" s="585"/>
      <c r="BB85" s="585"/>
      <c r="BC85" s="585"/>
    </row>
    <row r="86" spans="1:64" s="567" customFormat="1" ht="12.95" customHeight="1" thickTop="1">
      <c r="A86" s="315"/>
      <c r="B86" s="568"/>
      <c r="C86" s="637"/>
      <c r="D86" s="256"/>
      <c r="E86" s="256"/>
      <c r="F86" s="256"/>
      <c r="G86" s="263"/>
      <c r="H86" s="256"/>
      <c r="I86" s="66"/>
      <c r="J86" s="638"/>
      <c r="K86" s="639"/>
      <c r="L86" s="639"/>
      <c r="M86" s="639"/>
      <c r="N86" s="639"/>
      <c r="O86" s="66"/>
      <c r="P86" s="66"/>
      <c r="Q86" s="66"/>
      <c r="R86" s="256"/>
      <c r="S86" s="66"/>
      <c r="T86" s="256"/>
      <c r="U86" s="66"/>
      <c r="V86" s="66"/>
      <c r="W86" s="66"/>
      <c r="X86" s="66"/>
      <c r="Y86" s="256"/>
      <c r="Z86" s="256"/>
      <c r="AA86" s="256"/>
      <c r="AB86" s="263"/>
      <c r="AC86" s="263"/>
      <c r="AD86" s="66"/>
      <c r="AE86" s="672"/>
      <c r="AF86" s="568"/>
      <c r="AG86" s="585"/>
      <c r="AH86" s="598"/>
      <c r="AI86" s="585"/>
      <c r="AJ86" s="585"/>
      <c r="AK86" s="585"/>
      <c r="AL86" s="585"/>
      <c r="AM86" s="585"/>
      <c r="AN86" s="585"/>
      <c r="AO86" s="585"/>
      <c r="AP86" s="585"/>
      <c r="AQ86" s="585"/>
      <c r="AR86" s="585"/>
      <c r="AS86" s="585"/>
      <c r="AT86" s="585"/>
      <c r="AU86" s="585"/>
      <c r="AV86" s="585"/>
      <c r="AW86" s="585"/>
      <c r="AX86" s="585"/>
      <c r="AY86" s="585"/>
      <c r="AZ86" s="585"/>
      <c r="BA86" s="585"/>
      <c r="BB86" s="585"/>
      <c r="BC86" s="585"/>
    </row>
    <row r="87" spans="1:64" s="567" customFormat="1" ht="12.95" customHeight="1">
      <c r="A87" s="599"/>
      <c r="C87" s="317"/>
      <c r="D87" s="566"/>
      <c r="E87" s="566"/>
      <c r="F87" s="566"/>
      <c r="G87" s="566"/>
      <c r="H87" s="566"/>
      <c r="I87" s="566"/>
      <c r="J87" s="566"/>
      <c r="K87" s="566"/>
      <c r="L87" s="566"/>
      <c r="M87" s="566"/>
      <c r="N87" s="566"/>
      <c r="O87" s="566"/>
      <c r="P87" s="566"/>
      <c r="Q87" s="566"/>
      <c r="R87" s="566"/>
      <c r="S87" s="566"/>
      <c r="T87" s="566"/>
      <c r="U87" s="566"/>
      <c r="V87" s="566"/>
      <c r="W87" s="566"/>
      <c r="X87" s="566"/>
      <c r="Y87" s="566"/>
      <c r="Z87" s="566"/>
      <c r="AA87" s="566"/>
      <c r="AB87" s="566"/>
      <c r="AC87" s="566"/>
      <c r="AD87" s="566"/>
      <c r="AE87" s="38"/>
      <c r="AG87" s="585"/>
      <c r="AH87" s="598"/>
      <c r="AI87" s="585"/>
      <c r="AJ87" s="585"/>
      <c r="AK87" s="585"/>
      <c r="AL87" s="585"/>
      <c r="AM87" s="585"/>
      <c r="AN87" s="585"/>
      <c r="AO87" s="585"/>
      <c r="AP87" s="585"/>
      <c r="AQ87" s="585"/>
      <c r="AR87" s="585"/>
      <c r="AS87" s="585"/>
      <c r="AT87" s="585"/>
      <c r="AU87" s="585"/>
      <c r="AV87" s="585"/>
      <c r="AW87" s="585"/>
      <c r="AX87" s="585"/>
      <c r="AY87" s="585"/>
      <c r="AZ87" s="585"/>
      <c r="BA87" s="585"/>
      <c r="BB87" s="585"/>
      <c r="BC87" s="585"/>
    </row>
    <row r="88" spans="1:64" s="567" customFormat="1" ht="12.95" customHeight="1">
      <c r="A88" s="4" t="s">
        <v>431</v>
      </c>
      <c r="B88" s="592" t="s">
        <v>81</v>
      </c>
      <c r="C88" s="593" t="s">
        <v>89</v>
      </c>
      <c r="D88" s="14"/>
      <c r="E88" s="361"/>
      <c r="F88" s="361"/>
      <c r="G88" s="361"/>
      <c r="H88" s="361"/>
      <c r="I88" s="361"/>
      <c r="J88" s="361"/>
      <c r="K88" s="361"/>
      <c r="L88" s="361"/>
      <c r="M88" s="361"/>
      <c r="N88" s="361"/>
      <c r="O88" s="361"/>
      <c r="P88" s="361"/>
      <c r="Q88" s="361"/>
      <c r="R88" s="361"/>
      <c r="S88" s="361"/>
      <c r="T88" s="361"/>
      <c r="U88" s="566"/>
      <c r="V88" s="566"/>
      <c r="W88" s="566"/>
      <c r="X88" s="566"/>
      <c r="Y88" s="566"/>
      <c r="Z88" s="566"/>
      <c r="AA88" s="566"/>
      <c r="AB88" s="566"/>
      <c r="AC88" s="566"/>
      <c r="AD88" s="566"/>
      <c r="AE88" s="38"/>
      <c r="AG88" s="585"/>
      <c r="AH88" s="598"/>
      <c r="AI88" s="585"/>
      <c r="AJ88" s="585"/>
      <c r="AK88" s="585"/>
      <c r="AL88" s="585"/>
      <c r="AM88" s="585"/>
      <c r="AN88" s="585"/>
      <c r="AO88" s="585"/>
      <c r="AP88" s="585"/>
      <c r="AQ88" s="585"/>
      <c r="AR88" s="585"/>
      <c r="AS88" s="585"/>
      <c r="AT88" s="585"/>
      <c r="AU88" s="585"/>
      <c r="AV88" s="585"/>
      <c r="AW88" s="585"/>
      <c r="AX88" s="585"/>
      <c r="AY88" s="585"/>
      <c r="AZ88" s="585"/>
      <c r="BA88" s="585"/>
      <c r="BB88" s="585"/>
      <c r="BC88" s="585"/>
    </row>
    <row r="89" spans="1:64" s="567" customFormat="1" ht="12.95" customHeight="1">
      <c r="A89" s="599"/>
      <c r="C89" s="39"/>
      <c r="D89" s="14"/>
      <c r="E89" s="566" t="s">
        <v>30</v>
      </c>
      <c r="F89" s="901" t="s">
        <v>34</v>
      </c>
      <c r="G89" s="901"/>
      <c r="H89" s="901"/>
      <c r="I89" s="901"/>
      <c r="J89" s="566" t="s">
        <v>29</v>
      </c>
      <c r="K89" s="924">
        <v>60</v>
      </c>
      <c r="L89" s="925"/>
      <c r="M89" s="925"/>
      <c r="N89" s="925"/>
      <c r="O89" s="14" t="s">
        <v>35</v>
      </c>
      <c r="V89" s="566"/>
      <c r="W89" s="566"/>
      <c r="X89" s="566"/>
      <c r="Y89" s="566"/>
      <c r="Z89" s="566"/>
      <c r="AA89" s="566"/>
      <c r="AB89" s="566"/>
      <c r="AC89" s="566"/>
      <c r="AD89" s="566"/>
      <c r="AE89" s="38"/>
      <c r="AG89" s="585"/>
      <c r="AH89" s="598"/>
      <c r="AI89" s="585"/>
      <c r="AJ89" s="585"/>
      <c r="AK89" s="585"/>
      <c r="AL89" s="585"/>
      <c r="AM89" s="585"/>
      <c r="AN89" s="585"/>
      <c r="AO89" s="585"/>
      <c r="AP89" s="585"/>
      <c r="AQ89" s="585"/>
      <c r="AR89" s="585"/>
      <c r="AS89" s="585"/>
      <c r="AT89" s="585"/>
      <c r="AU89" s="585"/>
      <c r="AV89" s="585"/>
      <c r="AW89" s="585"/>
      <c r="AX89" s="585"/>
      <c r="AY89" s="585"/>
      <c r="AZ89" s="585"/>
      <c r="BA89" s="585"/>
      <c r="BB89" s="585"/>
      <c r="BC89" s="585"/>
    </row>
    <row r="90" spans="1:64" s="567" customFormat="1" ht="12.95" customHeight="1">
      <c r="A90" s="599"/>
      <c r="C90" s="39"/>
      <c r="D90" s="14"/>
      <c r="E90" s="566" t="s">
        <v>30</v>
      </c>
      <c r="F90" s="901" t="s">
        <v>160</v>
      </c>
      <c r="G90" s="901"/>
      <c r="H90" s="901"/>
      <c r="I90" s="901"/>
      <c r="J90" s="566" t="s">
        <v>29</v>
      </c>
      <c r="K90" s="926">
        <f>AE34+((W11*AE15)+(W22*AE26))-Y78-Y82</f>
        <v>0</v>
      </c>
      <c r="L90" s="925"/>
      <c r="M90" s="925"/>
      <c r="N90" s="925"/>
      <c r="O90" s="14" t="s">
        <v>32</v>
      </c>
      <c r="V90" s="566"/>
      <c r="W90" s="566"/>
      <c r="X90" s="566"/>
      <c r="Y90" s="566"/>
      <c r="Z90" s="566"/>
      <c r="AA90" s="566"/>
      <c r="AB90" s="566"/>
      <c r="AC90" s="566"/>
      <c r="AD90" s="566"/>
      <c r="AE90" s="38"/>
      <c r="AG90" s="585"/>
      <c r="AH90" s="598"/>
      <c r="AI90" s="585"/>
      <c r="AJ90" s="585"/>
      <c r="AK90" s="585"/>
      <c r="AL90" s="585"/>
      <c r="AM90" s="585"/>
      <c r="AN90" s="585"/>
      <c r="AO90" s="585"/>
      <c r="AP90" s="585"/>
      <c r="AQ90" s="585"/>
      <c r="AR90" s="585"/>
      <c r="AS90" s="585"/>
      <c r="AT90" s="585"/>
      <c r="AU90" s="585"/>
      <c r="AV90" s="585"/>
      <c r="AW90" s="585"/>
      <c r="AX90" s="585"/>
      <c r="AY90" s="585"/>
      <c r="AZ90" s="585"/>
      <c r="BA90" s="585"/>
      <c r="BB90" s="585"/>
      <c r="BC90" s="585"/>
    </row>
    <row r="91" spans="1:64" s="567" customFormat="1" ht="12.95" customHeight="1">
      <c r="A91" s="599"/>
      <c r="C91" s="39"/>
      <c r="D91" s="14"/>
      <c r="E91" s="566" t="s">
        <v>30</v>
      </c>
      <c r="F91" s="901" t="s">
        <v>161</v>
      </c>
      <c r="G91" s="901"/>
      <c r="H91" s="901"/>
      <c r="I91" s="901"/>
      <c r="J91" s="566" t="s">
        <v>68</v>
      </c>
      <c r="K91" s="940">
        <f>K90</f>
        <v>0</v>
      </c>
      <c r="L91" s="940"/>
      <c r="M91" s="940"/>
      <c r="N91" s="940"/>
      <c r="O91" s="940"/>
      <c r="P91" s="566" t="s">
        <v>69</v>
      </c>
      <c r="Q91" s="947">
        <f>K89/1000</f>
        <v>0.06</v>
      </c>
      <c r="R91" s="947"/>
      <c r="S91" s="947"/>
      <c r="T91" s="947"/>
      <c r="U91" s="947"/>
      <c r="V91" s="947"/>
      <c r="W91" s="566" t="s">
        <v>68</v>
      </c>
      <c r="X91" s="936">
        <f>K91*Q91</f>
        <v>0</v>
      </c>
      <c r="Y91" s="950"/>
      <c r="Z91" s="950"/>
      <c r="AA91" s="950"/>
      <c r="AB91" s="950"/>
      <c r="AC91" s="566"/>
      <c r="AD91" s="566"/>
      <c r="AE91" s="38"/>
      <c r="AG91" s="585"/>
      <c r="AH91" s="598"/>
      <c r="AI91" s="585"/>
      <c r="AJ91" s="585"/>
      <c r="AK91" s="585"/>
      <c r="AL91" s="585"/>
      <c r="AM91" s="585"/>
      <c r="AN91" s="585"/>
      <c r="AO91" s="585"/>
      <c r="AP91" s="585"/>
      <c r="AQ91" s="585"/>
      <c r="AR91" s="585"/>
      <c r="AS91" s="585"/>
      <c r="AT91" s="585"/>
      <c r="AU91" s="585"/>
      <c r="AV91" s="585"/>
      <c r="AW91" s="585"/>
      <c r="AX91" s="585"/>
      <c r="AY91" s="585"/>
      <c r="AZ91" s="585"/>
      <c r="BA91" s="585"/>
      <c r="BB91" s="585"/>
      <c r="BC91" s="585"/>
    </row>
    <row r="92" spans="1:64" s="567" customFormat="1" ht="12.95" customHeight="1">
      <c r="A92" s="599"/>
      <c r="C92" s="39"/>
      <c r="D92" s="14"/>
      <c r="E92" s="14"/>
      <c r="F92" s="14"/>
      <c r="G92" s="563"/>
      <c r="H92" s="14"/>
      <c r="I92" s="566"/>
      <c r="J92" s="564"/>
      <c r="K92" s="565"/>
      <c r="L92" s="565"/>
      <c r="M92" s="565"/>
      <c r="N92" s="565"/>
      <c r="O92" s="566"/>
      <c r="P92" s="566"/>
      <c r="Q92" s="566"/>
      <c r="R92" s="14"/>
      <c r="S92" s="566"/>
      <c r="T92" s="14"/>
      <c r="U92" s="566"/>
      <c r="V92" s="566"/>
      <c r="W92" s="566"/>
      <c r="X92" s="566"/>
      <c r="Y92" s="566"/>
      <c r="Z92" s="566"/>
      <c r="AA92" s="566"/>
      <c r="AB92" s="566"/>
      <c r="AC92" s="566"/>
      <c r="AD92" s="566"/>
      <c r="AE92" s="38"/>
      <c r="AG92" s="585"/>
      <c r="AH92" s="598"/>
      <c r="AI92" s="585"/>
      <c r="AJ92" s="585"/>
      <c r="AK92" s="585"/>
      <c r="AL92" s="585"/>
      <c r="AM92" s="585"/>
      <c r="AN92" s="585"/>
      <c r="AO92" s="585"/>
      <c r="AP92" s="585"/>
      <c r="AQ92" s="585"/>
      <c r="AR92" s="585"/>
      <c r="AS92" s="585"/>
      <c r="AT92" s="585"/>
      <c r="AU92" s="585"/>
      <c r="AV92" s="585"/>
      <c r="AW92" s="585"/>
      <c r="AX92" s="585"/>
      <c r="AY92" s="585"/>
      <c r="AZ92" s="585"/>
      <c r="BA92" s="585"/>
      <c r="BB92" s="585"/>
      <c r="BC92" s="585"/>
    </row>
    <row r="93" spans="1:64" s="567" customFormat="1" ht="12.95" customHeight="1" thickBot="1">
      <c r="A93" s="599"/>
      <c r="C93" s="39"/>
      <c r="D93" s="14"/>
      <c r="E93" s="14"/>
      <c r="F93" s="14"/>
      <c r="G93" s="563"/>
      <c r="H93" s="14"/>
      <c r="I93" s="566"/>
      <c r="J93" s="564"/>
      <c r="K93" s="565"/>
      <c r="L93" s="565"/>
      <c r="M93" s="565"/>
      <c r="N93" s="565"/>
      <c r="O93" s="566"/>
      <c r="P93" s="566"/>
      <c r="Q93" s="566"/>
      <c r="R93" s="14"/>
      <c r="S93" s="566"/>
      <c r="T93" s="14"/>
      <c r="U93" s="566"/>
      <c r="V93" s="566"/>
      <c r="W93" s="49"/>
      <c r="X93" s="49"/>
      <c r="Y93" s="49"/>
      <c r="Z93" s="49"/>
      <c r="AA93" s="49"/>
      <c r="AB93" s="51"/>
      <c r="AC93" s="51" t="s">
        <v>85</v>
      </c>
      <c r="AD93" s="249" t="s">
        <v>29</v>
      </c>
      <c r="AE93" s="658">
        <f>X91</f>
        <v>0</v>
      </c>
      <c r="AG93" s="585"/>
      <c r="AH93" s="598"/>
      <c r="AI93" s="585"/>
      <c r="AJ93" s="585"/>
      <c r="AK93" s="585"/>
      <c r="AL93" s="585"/>
      <c r="AM93" s="585"/>
      <c r="AN93" s="585"/>
      <c r="AO93" s="585"/>
      <c r="AP93" s="585"/>
      <c r="AQ93" s="585"/>
      <c r="AR93" s="585"/>
      <c r="AS93" s="585"/>
      <c r="AT93" s="585"/>
      <c r="AU93" s="585"/>
      <c r="AV93" s="585"/>
      <c r="AW93" s="585"/>
      <c r="AX93" s="585"/>
      <c r="AY93" s="585"/>
      <c r="AZ93" s="585"/>
      <c r="BA93" s="585"/>
      <c r="BB93" s="585"/>
      <c r="BC93" s="585"/>
    </row>
    <row r="94" spans="1:64" s="567" customFormat="1" ht="12.95" customHeight="1" thickTop="1">
      <c r="A94" s="315"/>
      <c r="B94" s="568"/>
      <c r="C94" s="637"/>
      <c r="D94" s="256"/>
      <c r="E94" s="256"/>
      <c r="F94" s="256"/>
      <c r="G94" s="263"/>
      <c r="H94" s="256"/>
      <c r="I94" s="66"/>
      <c r="J94" s="638"/>
      <c r="K94" s="639"/>
      <c r="L94" s="639"/>
      <c r="M94" s="639"/>
      <c r="N94" s="639"/>
      <c r="O94" s="66"/>
      <c r="P94" s="66"/>
      <c r="Q94" s="66"/>
      <c r="R94" s="256"/>
      <c r="S94" s="66"/>
      <c r="T94" s="256"/>
      <c r="U94" s="66"/>
      <c r="V94" s="66"/>
      <c r="W94" s="66"/>
      <c r="X94" s="66"/>
      <c r="Y94" s="256"/>
      <c r="Z94" s="256"/>
      <c r="AA94" s="256"/>
      <c r="AB94" s="263"/>
      <c r="AC94" s="263"/>
      <c r="AD94" s="66"/>
      <c r="AE94" s="672"/>
      <c r="AF94" s="568"/>
      <c r="AG94" s="585"/>
      <c r="AH94" s="598"/>
      <c r="AI94" s="585"/>
      <c r="AJ94" s="585"/>
      <c r="AK94" s="585"/>
      <c r="AL94" s="585"/>
      <c r="AM94" s="585"/>
      <c r="AN94" s="585"/>
      <c r="AO94" s="585"/>
      <c r="AP94" s="585"/>
      <c r="AQ94" s="585"/>
      <c r="AR94" s="585"/>
      <c r="AS94" s="585"/>
      <c r="AT94" s="585"/>
      <c r="AU94" s="585"/>
      <c r="AV94" s="585"/>
      <c r="AW94" s="585"/>
      <c r="AX94" s="585"/>
      <c r="AY94" s="585"/>
      <c r="AZ94" s="585"/>
      <c r="BA94" s="585"/>
      <c r="BB94" s="585"/>
      <c r="BC94" s="585"/>
    </row>
    <row r="95" spans="1:64" s="567" customFormat="1" ht="12.95" customHeight="1">
      <c r="A95" s="599"/>
      <c r="C95" s="39"/>
      <c r="D95" s="14"/>
      <c r="E95" s="14"/>
      <c r="F95" s="14"/>
      <c r="G95" s="563"/>
      <c r="H95" s="14"/>
      <c r="I95" s="566"/>
      <c r="J95" s="564"/>
      <c r="K95" s="565"/>
      <c r="L95" s="565"/>
      <c r="M95" s="565"/>
      <c r="N95" s="565"/>
      <c r="O95" s="566"/>
      <c r="P95" s="566"/>
      <c r="Q95" s="566"/>
      <c r="R95" s="14"/>
      <c r="S95" s="566"/>
      <c r="T95" s="14"/>
      <c r="U95" s="566"/>
      <c r="V95" s="566"/>
      <c r="W95" s="566"/>
      <c r="X95" s="566"/>
      <c r="Y95" s="14"/>
      <c r="Z95" s="14"/>
      <c r="AA95" s="14"/>
      <c r="AB95" s="563"/>
      <c r="AC95" s="563"/>
      <c r="AD95" s="566"/>
      <c r="AE95" s="659"/>
      <c r="AG95" s="585"/>
      <c r="AH95" s="598"/>
      <c r="AI95" s="585"/>
      <c r="AJ95" s="585"/>
      <c r="AK95" s="585"/>
      <c r="AL95" s="585"/>
      <c r="AM95" s="585"/>
      <c r="AN95" s="585"/>
      <c r="AO95" s="585"/>
      <c r="AP95" s="585"/>
      <c r="AQ95" s="585"/>
      <c r="AR95" s="585"/>
      <c r="AS95" s="585"/>
      <c r="AT95" s="585"/>
      <c r="AU95" s="585"/>
      <c r="AV95" s="585"/>
      <c r="AW95" s="585"/>
      <c r="AX95" s="585"/>
      <c r="AY95" s="585"/>
      <c r="AZ95" s="585"/>
      <c r="BA95" s="585"/>
      <c r="BB95" s="585"/>
      <c r="BC95" s="585"/>
    </row>
    <row r="96" spans="1:64" s="7" customFormat="1" ht="12.95" customHeight="1">
      <c r="A96" s="599"/>
      <c r="B96" s="567"/>
      <c r="C96" s="39"/>
      <c r="D96" s="14"/>
      <c r="E96" s="14"/>
      <c r="F96" s="14"/>
      <c r="G96" s="563"/>
      <c r="H96" s="14"/>
      <c r="I96" s="566"/>
      <c r="J96" s="564"/>
      <c r="K96" s="565"/>
      <c r="L96" s="565"/>
      <c r="M96" s="565"/>
      <c r="N96" s="565"/>
      <c r="O96" s="566"/>
      <c r="P96" s="566"/>
      <c r="Q96" s="566"/>
      <c r="R96" s="14"/>
      <c r="S96" s="566"/>
      <c r="T96" s="14"/>
      <c r="U96" s="566"/>
      <c r="V96" s="566"/>
      <c r="W96" s="566"/>
      <c r="X96" s="566"/>
      <c r="Y96" s="14"/>
      <c r="Z96" s="14"/>
      <c r="AA96" s="14"/>
      <c r="AB96" s="563"/>
      <c r="AC96" s="563"/>
      <c r="AD96" s="566"/>
      <c r="AE96" s="659"/>
      <c r="AF96" s="567"/>
      <c r="AG96" s="660"/>
      <c r="AH96" s="581"/>
      <c r="AI96" s="581"/>
      <c r="AJ96" s="581"/>
      <c r="AK96" s="581"/>
      <c r="AL96" s="581"/>
      <c r="AM96" s="581"/>
      <c r="AN96" s="581"/>
      <c r="AO96" s="581"/>
      <c r="AP96" s="581"/>
      <c r="AQ96" s="581"/>
      <c r="AR96" s="581"/>
      <c r="AS96" s="581"/>
      <c r="AT96" s="581"/>
      <c r="AU96" s="581"/>
      <c r="AV96" s="581"/>
      <c r="AW96" s="581"/>
      <c r="AX96" s="581"/>
      <c r="AY96" s="581"/>
      <c r="AZ96" s="581"/>
      <c r="BA96" s="581"/>
      <c r="BB96" s="581"/>
      <c r="BC96" s="581"/>
      <c r="BD96" s="1"/>
      <c r="BE96" s="1"/>
      <c r="BF96" s="1"/>
      <c r="BG96" s="1"/>
      <c r="BH96" s="1"/>
      <c r="BI96" s="1"/>
      <c r="BJ96" s="1"/>
      <c r="BK96" s="1"/>
      <c r="BL96" s="1"/>
    </row>
    <row r="97" spans="1:64" s="7" customFormat="1" ht="12.95" customHeight="1">
      <c r="A97" s="599"/>
      <c r="B97" s="567"/>
      <c r="C97" s="39"/>
      <c r="D97" s="14"/>
      <c r="E97" s="14"/>
      <c r="F97" s="14"/>
      <c r="G97" s="563"/>
      <c r="H97" s="14"/>
      <c r="I97" s="566"/>
      <c r="J97" s="564"/>
      <c r="K97" s="565"/>
      <c r="L97" s="565"/>
      <c r="M97" s="565"/>
      <c r="N97" s="565"/>
      <c r="O97" s="566"/>
      <c r="P97" s="566"/>
      <c r="Q97" s="566"/>
      <c r="R97" s="14"/>
      <c r="S97" s="566"/>
      <c r="T97" s="14"/>
      <c r="U97" s="566"/>
      <c r="V97" s="566"/>
      <c r="W97" s="566"/>
      <c r="X97" s="566"/>
      <c r="Y97" s="14"/>
      <c r="Z97" s="14"/>
      <c r="AA97" s="14"/>
      <c r="AB97" s="563"/>
      <c r="AC97" s="563"/>
      <c r="AD97" s="566"/>
      <c r="AE97" s="659"/>
      <c r="AF97" s="567"/>
      <c r="AG97" s="660"/>
      <c r="AH97" s="581"/>
      <c r="AI97" s="581"/>
      <c r="AJ97" s="581"/>
      <c r="AK97" s="581"/>
      <c r="AL97" s="581"/>
      <c r="AM97" s="581"/>
      <c r="AN97" s="581"/>
      <c r="AO97" s="581"/>
      <c r="AP97" s="581"/>
      <c r="AQ97" s="581"/>
      <c r="AR97" s="581"/>
      <c r="AS97" s="581"/>
      <c r="AT97" s="581"/>
      <c r="AU97" s="581"/>
      <c r="AV97" s="581"/>
      <c r="AW97" s="581"/>
      <c r="AX97" s="581"/>
      <c r="AY97" s="581"/>
      <c r="AZ97" s="581"/>
      <c r="BA97" s="581"/>
      <c r="BB97" s="581"/>
      <c r="BC97" s="581"/>
      <c r="BD97" s="1"/>
      <c r="BE97" s="1"/>
      <c r="BF97" s="1"/>
      <c r="BG97" s="1"/>
      <c r="BH97" s="1"/>
      <c r="BI97" s="1"/>
      <c r="BJ97" s="1"/>
      <c r="BK97" s="1"/>
      <c r="BL97" s="1"/>
    </row>
    <row r="98" spans="1:64" s="7" customFormat="1" ht="12.95" customHeight="1">
      <c r="A98" s="599"/>
      <c r="B98" s="567"/>
      <c r="C98" s="39"/>
      <c r="D98" s="14"/>
      <c r="E98" s="14"/>
      <c r="F98" s="14"/>
      <c r="G98" s="563"/>
      <c r="H98" s="14"/>
      <c r="I98" s="566"/>
      <c r="J98" s="564"/>
      <c r="K98" s="565"/>
      <c r="L98" s="565"/>
      <c r="M98" s="565"/>
      <c r="N98" s="565"/>
      <c r="O98" s="566"/>
      <c r="P98" s="566"/>
      <c r="Q98" s="566"/>
      <c r="R98" s="14"/>
      <c r="S98" s="566"/>
      <c r="T98" s="14"/>
      <c r="U98" s="566"/>
      <c r="V98" s="566"/>
      <c r="W98" s="566"/>
      <c r="X98" s="566"/>
      <c r="Y98" s="14"/>
      <c r="Z98" s="14"/>
      <c r="AA98" s="14"/>
      <c r="AB98" s="563"/>
      <c r="AC98" s="563"/>
      <c r="AD98" s="566"/>
      <c r="AE98" s="659"/>
      <c r="AF98" s="567"/>
      <c r="AG98" s="660"/>
      <c r="AH98" s="581"/>
      <c r="AI98" s="581"/>
      <c r="AJ98" s="581"/>
      <c r="AK98" s="581"/>
      <c r="AL98" s="581"/>
      <c r="AM98" s="581"/>
      <c r="AN98" s="581"/>
      <c r="AO98" s="581"/>
      <c r="AP98" s="581"/>
      <c r="AQ98" s="581"/>
      <c r="AR98" s="581"/>
      <c r="AS98" s="581"/>
      <c r="AT98" s="581"/>
      <c r="AU98" s="581"/>
      <c r="AV98" s="581"/>
      <c r="AW98" s="581"/>
      <c r="AX98" s="581"/>
      <c r="AY98" s="581"/>
      <c r="AZ98" s="581"/>
      <c r="BA98" s="581"/>
      <c r="BB98" s="581"/>
      <c r="BC98" s="581"/>
      <c r="BD98" s="1"/>
      <c r="BE98" s="1"/>
      <c r="BF98" s="1"/>
      <c r="BG98" s="1"/>
      <c r="BH98" s="1"/>
      <c r="BI98" s="1"/>
      <c r="BJ98" s="1"/>
      <c r="BK98" s="1"/>
      <c r="BL98" s="1"/>
    </row>
    <row r="99" spans="1:64" s="7" customFormat="1" ht="12.95" customHeight="1">
      <c r="A99" s="599"/>
      <c r="B99" s="567"/>
      <c r="C99" s="39"/>
      <c r="D99" s="14"/>
      <c r="E99" s="14"/>
      <c r="F99" s="14"/>
      <c r="G99" s="563"/>
      <c r="H99" s="14"/>
      <c r="I99" s="566"/>
      <c r="J99" s="564"/>
      <c r="K99" s="565"/>
      <c r="L99" s="565"/>
      <c r="M99" s="565"/>
      <c r="N99" s="565"/>
      <c r="O99" s="566"/>
      <c r="P99" s="566"/>
      <c r="Q99" s="566"/>
      <c r="R99" s="14"/>
      <c r="S99" s="566"/>
      <c r="T99" s="14"/>
      <c r="U99" s="566"/>
      <c r="V99" s="566"/>
      <c r="W99" s="566"/>
      <c r="X99" s="566"/>
      <c r="Y99" s="14"/>
      <c r="Z99" s="14"/>
      <c r="AA99" s="14"/>
      <c r="AB99" s="563"/>
      <c r="AC99" s="563"/>
      <c r="AD99" s="566"/>
      <c r="AE99" s="659"/>
      <c r="AF99" s="567"/>
      <c r="AG99" s="660"/>
      <c r="AH99" s="581"/>
      <c r="AI99" s="581"/>
      <c r="AJ99" s="581"/>
      <c r="AK99" s="581"/>
      <c r="AL99" s="581"/>
      <c r="AM99" s="581"/>
      <c r="AN99" s="581"/>
      <c r="AO99" s="581"/>
      <c r="AP99" s="581"/>
      <c r="AQ99" s="581"/>
      <c r="AR99" s="581"/>
      <c r="AS99" s="581"/>
      <c r="AT99" s="581"/>
      <c r="AU99" s="581"/>
      <c r="AV99" s="581"/>
      <c r="AW99" s="581"/>
      <c r="AX99" s="581"/>
      <c r="AY99" s="581"/>
      <c r="AZ99" s="581"/>
      <c r="BA99" s="581"/>
      <c r="BB99" s="581"/>
      <c r="BC99" s="581"/>
      <c r="BD99" s="1"/>
      <c r="BE99" s="1"/>
      <c r="BF99" s="1"/>
      <c r="BG99" s="1"/>
      <c r="BH99" s="1"/>
      <c r="BI99" s="1"/>
      <c r="BJ99" s="1"/>
      <c r="BK99" s="1"/>
      <c r="BL99" s="1"/>
    </row>
    <row r="100" spans="1:64" s="7" customFormat="1" ht="12.95" customHeight="1">
      <c r="A100" s="599"/>
      <c r="B100" s="567"/>
      <c r="C100" s="39"/>
      <c r="D100" s="14"/>
      <c r="E100" s="14"/>
      <c r="F100" s="14"/>
      <c r="G100" s="563"/>
      <c r="H100" s="14"/>
      <c r="I100" s="566"/>
      <c r="J100" s="564"/>
      <c r="K100" s="565"/>
      <c r="L100" s="565"/>
      <c r="M100" s="565"/>
      <c r="N100" s="565"/>
      <c r="O100" s="566"/>
      <c r="P100" s="566"/>
      <c r="Q100" s="566"/>
      <c r="R100" s="14"/>
      <c r="S100" s="566"/>
      <c r="T100" s="14"/>
      <c r="U100" s="566"/>
      <c r="V100" s="566"/>
      <c r="W100" s="566"/>
      <c r="X100" s="566"/>
      <c r="Y100" s="14"/>
      <c r="Z100" s="14"/>
      <c r="AA100" s="14"/>
      <c r="AB100" s="563"/>
      <c r="AC100" s="563"/>
      <c r="AD100" s="566"/>
      <c r="AE100" s="659"/>
      <c r="AF100" s="567"/>
      <c r="AG100" s="660"/>
      <c r="AH100" s="581"/>
      <c r="AI100" s="581"/>
      <c r="AJ100" s="581"/>
      <c r="AK100" s="581"/>
      <c r="AL100" s="581"/>
      <c r="AM100" s="581"/>
      <c r="AN100" s="581"/>
      <c r="AO100" s="581"/>
      <c r="AP100" s="581"/>
      <c r="AQ100" s="581"/>
      <c r="AR100" s="581"/>
      <c r="AS100" s="581"/>
      <c r="AT100" s="581"/>
      <c r="AU100" s="581"/>
      <c r="AV100" s="581"/>
      <c r="AW100" s="581"/>
      <c r="AX100" s="581"/>
      <c r="AY100" s="581"/>
      <c r="AZ100" s="581"/>
      <c r="BA100" s="581"/>
      <c r="BB100" s="581"/>
      <c r="BC100" s="581"/>
      <c r="BD100" s="1"/>
      <c r="BE100" s="1"/>
      <c r="BF100" s="1"/>
      <c r="BG100" s="1"/>
      <c r="BH100" s="1"/>
      <c r="BI100" s="1"/>
      <c r="BJ100" s="1"/>
      <c r="BK100" s="1"/>
      <c r="BL100" s="1"/>
    </row>
    <row r="101" spans="1:64" s="7" customFormat="1" ht="12.95" customHeight="1">
      <c r="A101" s="599"/>
      <c r="B101" s="567"/>
      <c r="C101" s="39"/>
      <c r="D101" s="14"/>
      <c r="E101" s="14"/>
      <c r="F101" s="14"/>
      <c r="G101" s="563"/>
      <c r="H101" s="14"/>
      <c r="I101" s="566"/>
      <c r="J101" s="564"/>
      <c r="K101" s="565"/>
      <c r="L101" s="565"/>
      <c r="M101" s="565"/>
      <c r="N101" s="565"/>
      <c r="O101" s="566"/>
      <c r="P101" s="566"/>
      <c r="Q101" s="566"/>
      <c r="R101" s="14"/>
      <c r="S101" s="566"/>
      <c r="T101" s="14"/>
      <c r="U101" s="566"/>
      <c r="V101" s="566"/>
      <c r="W101" s="566"/>
      <c r="X101" s="566"/>
      <c r="Y101" s="14"/>
      <c r="Z101" s="14"/>
      <c r="AA101" s="14"/>
      <c r="AB101" s="563"/>
      <c r="AC101" s="563"/>
      <c r="AD101" s="566"/>
      <c r="AE101" s="659"/>
      <c r="AF101" s="567"/>
      <c r="AG101" s="660"/>
      <c r="AH101" s="581"/>
      <c r="AI101" s="581"/>
      <c r="AJ101" s="581"/>
      <c r="AK101" s="581"/>
      <c r="AL101" s="581"/>
      <c r="AM101" s="581"/>
      <c r="AN101" s="581"/>
      <c r="AO101" s="581"/>
      <c r="AP101" s="581"/>
      <c r="AQ101" s="581"/>
      <c r="AR101" s="581"/>
      <c r="AS101" s="581"/>
      <c r="AT101" s="581"/>
      <c r="AU101" s="581"/>
      <c r="AV101" s="581"/>
      <c r="AW101" s="581"/>
      <c r="AX101" s="581"/>
      <c r="AY101" s="581"/>
      <c r="AZ101" s="581"/>
      <c r="BA101" s="581"/>
      <c r="BB101" s="581"/>
      <c r="BC101" s="581"/>
      <c r="BD101" s="1"/>
      <c r="BE101" s="1"/>
      <c r="BF101" s="1"/>
      <c r="BG101" s="1"/>
      <c r="BH101" s="1"/>
      <c r="BI101" s="1"/>
      <c r="BJ101" s="1"/>
      <c r="BK101" s="1"/>
      <c r="BL101" s="1"/>
    </row>
    <row r="102" spans="1:64" s="7" customFormat="1" ht="12.95" customHeight="1">
      <c r="A102" s="599"/>
      <c r="B102" s="567"/>
      <c r="C102" s="39"/>
      <c r="D102" s="14"/>
      <c r="E102" s="14"/>
      <c r="F102" s="14"/>
      <c r="G102" s="563"/>
      <c r="H102" s="14"/>
      <c r="I102" s="566"/>
      <c r="J102" s="564"/>
      <c r="K102" s="565"/>
      <c r="L102" s="565"/>
      <c r="M102" s="565"/>
      <c r="N102" s="565"/>
      <c r="O102" s="566"/>
      <c r="P102" s="566"/>
      <c r="Q102" s="566"/>
      <c r="R102" s="14"/>
      <c r="S102" s="566"/>
      <c r="T102" s="14"/>
      <c r="U102" s="566"/>
      <c r="V102" s="566"/>
      <c r="W102" s="566"/>
      <c r="X102" s="566"/>
      <c r="Y102" s="14"/>
      <c r="Z102" s="14"/>
      <c r="AA102" s="14"/>
      <c r="AB102" s="563"/>
      <c r="AC102" s="563"/>
      <c r="AD102" s="566"/>
      <c r="AE102" s="659"/>
      <c r="AF102" s="567"/>
      <c r="AG102" s="660"/>
      <c r="AH102" s="581"/>
      <c r="AI102" s="581"/>
      <c r="AJ102" s="581"/>
      <c r="AK102" s="581"/>
      <c r="AL102" s="581"/>
      <c r="AM102" s="581"/>
      <c r="AN102" s="581"/>
      <c r="AO102" s="581"/>
      <c r="AP102" s="581"/>
      <c r="AQ102" s="581"/>
      <c r="AR102" s="581"/>
      <c r="AS102" s="581"/>
      <c r="AT102" s="581"/>
      <c r="AU102" s="581"/>
      <c r="AV102" s="581"/>
      <c r="AW102" s="581"/>
      <c r="AX102" s="581"/>
      <c r="AY102" s="581"/>
      <c r="AZ102" s="581"/>
      <c r="BA102" s="581"/>
      <c r="BB102" s="581"/>
      <c r="BC102" s="581"/>
      <c r="BD102" s="1"/>
      <c r="BE102" s="1"/>
      <c r="BF102" s="1"/>
      <c r="BG102" s="1"/>
      <c r="BH102" s="1"/>
      <c r="BI102" s="1"/>
      <c r="BJ102" s="1"/>
      <c r="BK102" s="1"/>
      <c r="BL102" s="1"/>
    </row>
    <row r="103" spans="1:64" ht="12.95" customHeight="1">
      <c r="A103" s="599"/>
      <c r="B103" s="567"/>
      <c r="C103" s="39"/>
      <c r="D103" s="14"/>
      <c r="E103" s="14"/>
      <c r="F103" s="14"/>
      <c r="G103" s="563"/>
      <c r="H103" s="14"/>
      <c r="I103" s="566"/>
      <c r="J103" s="564"/>
      <c r="K103" s="565"/>
      <c r="L103" s="565"/>
      <c r="M103" s="565"/>
      <c r="N103" s="565"/>
      <c r="O103" s="566"/>
      <c r="P103" s="566"/>
      <c r="Q103" s="566"/>
      <c r="R103" s="14"/>
      <c r="S103" s="566"/>
      <c r="T103" s="14"/>
      <c r="U103" s="566"/>
      <c r="V103" s="566"/>
      <c r="W103" s="566"/>
      <c r="X103" s="566"/>
      <c r="Y103" s="14"/>
      <c r="Z103" s="14"/>
      <c r="AA103" s="14"/>
      <c r="AB103" s="563"/>
      <c r="AC103" s="563"/>
      <c r="AD103" s="566"/>
      <c r="AE103" s="659"/>
      <c r="AF103" s="567"/>
    </row>
    <row r="104" spans="1:64" ht="12.95" customHeight="1">
      <c r="A104" s="599"/>
      <c r="B104" s="567"/>
      <c r="C104" s="39"/>
      <c r="D104" s="14"/>
      <c r="E104" s="14"/>
      <c r="F104" s="14"/>
      <c r="G104" s="563"/>
      <c r="H104" s="14"/>
      <c r="I104" s="566"/>
      <c r="J104" s="564"/>
      <c r="K104" s="565"/>
      <c r="L104" s="565"/>
      <c r="M104" s="565"/>
      <c r="N104" s="565"/>
      <c r="O104" s="566"/>
      <c r="P104" s="566"/>
      <c r="Q104" s="566"/>
      <c r="R104" s="14"/>
      <c r="S104" s="566"/>
      <c r="T104" s="14"/>
      <c r="U104" s="566"/>
      <c r="V104" s="566"/>
      <c r="W104" s="566"/>
      <c r="X104" s="566"/>
      <c r="Y104" s="14"/>
      <c r="Z104" s="14"/>
      <c r="AA104" s="14"/>
      <c r="AB104" s="563"/>
      <c r="AC104" s="563"/>
      <c r="AD104" s="566"/>
      <c r="AE104" s="659"/>
      <c r="AF104" s="567"/>
    </row>
    <row r="105" spans="1:64" ht="12.95" customHeight="1">
      <c r="A105" s="599"/>
      <c r="B105" s="567"/>
      <c r="C105" s="39"/>
      <c r="D105" s="14"/>
      <c r="E105" s="14"/>
      <c r="F105" s="14"/>
      <c r="G105" s="563"/>
      <c r="H105" s="14"/>
      <c r="I105" s="566"/>
      <c r="J105" s="564"/>
      <c r="K105" s="565"/>
      <c r="L105" s="565"/>
      <c r="M105" s="565"/>
      <c r="N105" s="565"/>
      <c r="O105" s="566"/>
      <c r="P105" s="566"/>
      <c r="Q105" s="566"/>
      <c r="R105" s="14"/>
      <c r="S105" s="566"/>
      <c r="T105" s="14"/>
      <c r="U105" s="566"/>
      <c r="V105" s="566"/>
      <c r="W105" s="566"/>
      <c r="X105" s="566"/>
      <c r="Y105" s="14"/>
      <c r="Z105" s="14"/>
      <c r="AA105" s="14"/>
      <c r="AB105" s="563"/>
      <c r="AC105" s="563"/>
      <c r="AD105" s="566"/>
      <c r="AE105" s="659"/>
      <c r="AF105" s="567"/>
    </row>
    <row r="106" spans="1:64" ht="12.95" customHeight="1">
      <c r="A106" s="599"/>
      <c r="B106" s="567"/>
      <c r="C106" s="39"/>
      <c r="D106" s="14"/>
      <c r="E106" s="14"/>
      <c r="F106" s="14"/>
      <c r="G106" s="563"/>
      <c r="H106" s="14"/>
      <c r="I106" s="566"/>
      <c r="J106" s="564"/>
      <c r="K106" s="565"/>
      <c r="L106" s="565"/>
      <c r="M106" s="565"/>
      <c r="N106" s="565"/>
      <c r="O106" s="566"/>
      <c r="P106" s="566"/>
      <c r="Q106" s="566"/>
      <c r="R106" s="14"/>
      <c r="S106" s="566"/>
      <c r="T106" s="14"/>
      <c r="U106" s="566"/>
      <c r="V106" s="566"/>
      <c r="W106" s="566"/>
      <c r="X106" s="566"/>
      <c r="Y106" s="14"/>
      <c r="Z106" s="14"/>
      <c r="AA106" s="14"/>
      <c r="AB106" s="563"/>
      <c r="AC106" s="563"/>
      <c r="AD106" s="566"/>
      <c r="AE106" s="659"/>
      <c r="AF106" s="567"/>
    </row>
    <row r="107" spans="1:64" ht="12.95" customHeight="1">
      <c r="A107" s="599"/>
      <c r="B107" s="567"/>
      <c r="C107" s="39"/>
      <c r="D107" s="14"/>
      <c r="E107" s="14"/>
      <c r="F107" s="14"/>
      <c r="G107" s="563"/>
      <c r="H107" s="14"/>
      <c r="I107" s="566"/>
      <c r="J107" s="564"/>
      <c r="K107" s="565"/>
      <c r="L107" s="565"/>
      <c r="M107" s="565"/>
      <c r="N107" s="565"/>
      <c r="O107" s="566"/>
      <c r="P107" s="566"/>
      <c r="Q107" s="566"/>
      <c r="R107" s="14"/>
      <c r="S107" s="566"/>
      <c r="T107" s="14"/>
      <c r="U107" s="566"/>
      <c r="V107" s="566"/>
      <c r="W107" s="566"/>
      <c r="X107" s="566"/>
      <c r="Y107" s="14"/>
      <c r="Z107" s="14"/>
      <c r="AA107" s="14"/>
      <c r="AB107" s="563"/>
      <c r="AC107" s="563"/>
      <c r="AD107" s="566"/>
      <c r="AE107" s="659"/>
      <c r="AF107" s="567"/>
    </row>
    <row r="108" spans="1:64" ht="12.95" customHeight="1">
      <c r="A108" s="599"/>
      <c r="B108" s="567"/>
      <c r="C108" s="39"/>
      <c r="D108" s="14"/>
      <c r="E108" s="14"/>
      <c r="F108" s="14"/>
      <c r="G108" s="563"/>
      <c r="H108" s="14"/>
      <c r="I108" s="566"/>
      <c r="J108" s="564"/>
      <c r="K108" s="565"/>
      <c r="L108" s="565"/>
      <c r="M108" s="565"/>
      <c r="N108" s="565"/>
      <c r="O108" s="566"/>
      <c r="P108" s="566"/>
      <c r="Q108" s="566"/>
      <c r="R108" s="14"/>
      <c r="S108" s="566"/>
      <c r="T108" s="14"/>
      <c r="U108" s="566"/>
      <c r="V108" s="566"/>
      <c r="W108" s="566"/>
      <c r="X108" s="566"/>
      <c r="Y108" s="14"/>
      <c r="Z108" s="14"/>
      <c r="AA108" s="14"/>
      <c r="AB108" s="563"/>
      <c r="AC108" s="563"/>
      <c r="AD108" s="566"/>
      <c r="AE108" s="659"/>
      <c r="AF108" s="567"/>
    </row>
    <row r="109" spans="1:64" ht="12.95" customHeight="1">
      <c r="C109" s="39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522"/>
    </row>
    <row r="110" spans="1:64" ht="12.95" customHeight="1">
      <c r="C110" s="39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522"/>
    </row>
    <row r="111" spans="1:64" ht="12.95" customHeight="1">
      <c r="C111" s="39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522"/>
    </row>
    <row r="112" spans="1:64" ht="12.95" customHeight="1">
      <c r="C112" s="39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522"/>
    </row>
    <row r="113" spans="3:31" ht="12.95" customHeight="1">
      <c r="C113" s="39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522"/>
    </row>
    <row r="114" spans="3:31" ht="12.95" customHeight="1">
      <c r="C114" s="39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522"/>
    </row>
    <row r="115" spans="3:31" ht="12.95" customHeight="1">
      <c r="C115" s="39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522"/>
    </row>
  </sheetData>
  <mergeCells count="227">
    <mergeCell ref="C25:F26"/>
    <mergeCell ref="C21:F22"/>
    <mergeCell ref="C30:F30"/>
    <mergeCell ref="S30:V30"/>
    <mergeCell ref="AG38:AK38"/>
    <mergeCell ref="AG25:AI25"/>
    <mergeCell ref="AG26:AI26"/>
    <mergeCell ref="AA30:AD30"/>
    <mergeCell ref="G30:J30"/>
    <mergeCell ref="W21:Z21"/>
    <mergeCell ref="K30:N30"/>
    <mergeCell ref="O30:R30"/>
    <mergeCell ref="W30:Z30"/>
    <mergeCell ref="AJ23:AL23"/>
    <mergeCell ref="C18:F18"/>
    <mergeCell ref="G18:J18"/>
    <mergeCell ref="K18:N18"/>
    <mergeCell ref="O18:R18"/>
    <mergeCell ref="AA18:AD18"/>
    <mergeCell ref="AA25:AD26"/>
    <mergeCell ref="AA19:AD19"/>
    <mergeCell ref="C19:F19"/>
    <mergeCell ref="G19:J19"/>
    <mergeCell ref="K19:N19"/>
    <mergeCell ref="O19:R19"/>
    <mergeCell ref="S19:V19"/>
    <mergeCell ref="W19:Z19"/>
    <mergeCell ref="AY14:BA14"/>
    <mergeCell ref="AG15:AI15"/>
    <mergeCell ref="AJ15:AL15"/>
    <mergeCell ref="AM15:AO15"/>
    <mergeCell ref="AP15:AR15"/>
    <mergeCell ref="AS15:AU15"/>
    <mergeCell ref="AV15:AX15"/>
    <mergeCell ref="AY15:BA15"/>
    <mergeCell ref="AJ14:AL14"/>
    <mergeCell ref="AS14:AU14"/>
    <mergeCell ref="AA12:AD13"/>
    <mergeCell ref="AV14:AX14"/>
    <mergeCell ref="AS13:AU13"/>
    <mergeCell ref="AV13:AX13"/>
    <mergeCell ref="S12:V13"/>
    <mergeCell ref="AS12:AU12"/>
    <mergeCell ref="AM14:AO14"/>
    <mergeCell ref="AP14:AR14"/>
    <mergeCell ref="AA14:AD15"/>
    <mergeCell ref="AG14:AI14"/>
    <mergeCell ref="G12:J13"/>
    <mergeCell ref="S14:V15"/>
    <mergeCell ref="W14:Z15"/>
    <mergeCell ref="C14:F15"/>
    <mergeCell ref="G14:J15"/>
    <mergeCell ref="K14:N15"/>
    <mergeCell ref="O14:R15"/>
    <mergeCell ref="AY12:BA12"/>
    <mergeCell ref="AG13:AI13"/>
    <mergeCell ref="AJ13:AL13"/>
    <mergeCell ref="AM13:AO13"/>
    <mergeCell ref="AP13:AR13"/>
    <mergeCell ref="AY13:BA13"/>
    <mergeCell ref="AJ12:AL12"/>
    <mergeCell ref="AV12:AX12"/>
    <mergeCell ref="K89:N89"/>
    <mergeCell ref="AS10:AU10"/>
    <mergeCell ref="K12:N13"/>
    <mergeCell ref="C10:F11"/>
    <mergeCell ref="G11:J11"/>
    <mergeCell ref="K11:N11"/>
    <mergeCell ref="AS11:AU11"/>
    <mergeCell ref="AM12:AO12"/>
    <mergeCell ref="AP12:AR12"/>
    <mergeCell ref="C12:F13"/>
    <mergeCell ref="O11:R11"/>
    <mergeCell ref="O12:R13"/>
    <mergeCell ref="AV10:AX10"/>
    <mergeCell ref="AY10:BA10"/>
    <mergeCell ref="X91:AB91"/>
    <mergeCell ref="Q67:T67"/>
    <mergeCell ref="P59:R59"/>
    <mergeCell ref="U68:V68"/>
    <mergeCell ref="W12:Z13"/>
    <mergeCell ref="AG12:AI12"/>
    <mergeCell ref="AM10:AO10"/>
    <mergeCell ref="A1:B1"/>
    <mergeCell ref="C1:AD1"/>
    <mergeCell ref="AG10:AI10"/>
    <mergeCell ref="AK6:AL6"/>
    <mergeCell ref="C2:AD3"/>
    <mergeCell ref="G10:V10"/>
    <mergeCell ref="AP10:AR10"/>
    <mergeCell ref="W10:Z10"/>
    <mergeCell ref="AA10:AD11"/>
    <mergeCell ref="S11:V11"/>
    <mergeCell ref="K91:O91"/>
    <mergeCell ref="K90:N90"/>
    <mergeCell ref="W11:Z11"/>
    <mergeCell ref="S18:V18"/>
    <mergeCell ref="W18:Z18"/>
    <mergeCell ref="AJ10:AL10"/>
    <mergeCell ref="AG16:AI16"/>
    <mergeCell ref="AJ16:AL16"/>
    <mergeCell ref="X68:Z68"/>
    <mergeCell ref="S52:V52"/>
    <mergeCell ref="W59:Y59"/>
    <mergeCell ref="Q68:S68"/>
    <mergeCell ref="T59:U59"/>
    <mergeCell ref="S53:V53"/>
    <mergeCell ref="P60:S60"/>
    <mergeCell ref="AL38:AN38"/>
    <mergeCell ref="C16:F17"/>
    <mergeCell ref="G16:J17"/>
    <mergeCell ref="K16:N17"/>
    <mergeCell ref="O16:R17"/>
    <mergeCell ref="S16:V17"/>
    <mergeCell ref="W16:Z17"/>
    <mergeCell ref="AV16:AX16"/>
    <mergeCell ref="AY16:BA16"/>
    <mergeCell ref="AG17:AI17"/>
    <mergeCell ref="AJ17:AL17"/>
    <mergeCell ref="AM17:AO17"/>
    <mergeCell ref="AP17:AR17"/>
    <mergeCell ref="AS17:AU17"/>
    <mergeCell ref="AV17:AX17"/>
    <mergeCell ref="AY17:BA17"/>
    <mergeCell ref="AS16:AU16"/>
    <mergeCell ref="AG23:AI23"/>
    <mergeCell ref="AP16:AR16"/>
    <mergeCell ref="AA21:AD22"/>
    <mergeCell ref="G22:J22"/>
    <mergeCell ref="K22:N22"/>
    <mergeCell ref="O22:R22"/>
    <mergeCell ref="S22:V22"/>
    <mergeCell ref="W22:Z22"/>
    <mergeCell ref="AM16:AO16"/>
    <mergeCell ref="AA16:AD17"/>
    <mergeCell ref="AM23:AO23"/>
    <mergeCell ref="AP23:AR23"/>
    <mergeCell ref="AS23:AU23"/>
    <mergeCell ref="AS22:AU22"/>
    <mergeCell ref="C23:F24"/>
    <mergeCell ref="G23:J24"/>
    <mergeCell ref="K23:N24"/>
    <mergeCell ref="O23:R24"/>
    <mergeCell ref="S23:V24"/>
    <mergeCell ref="W23:Z24"/>
    <mergeCell ref="S25:V26"/>
    <mergeCell ref="W25:Z26"/>
    <mergeCell ref="AJ26:AL26"/>
    <mergeCell ref="AJ25:AL25"/>
    <mergeCell ref="AV23:AX23"/>
    <mergeCell ref="AY23:BA23"/>
    <mergeCell ref="AG24:AI24"/>
    <mergeCell ref="AJ24:AL24"/>
    <mergeCell ref="AM24:AO24"/>
    <mergeCell ref="AP24:AR24"/>
    <mergeCell ref="AY25:BA25"/>
    <mergeCell ref="AV24:AX24"/>
    <mergeCell ref="AY24:BA24"/>
    <mergeCell ref="AA27:AD28"/>
    <mergeCell ref="AG27:AI27"/>
    <mergeCell ref="AJ27:AL27"/>
    <mergeCell ref="AS26:AU26"/>
    <mergeCell ref="AV26:AX26"/>
    <mergeCell ref="AS24:AU24"/>
    <mergeCell ref="AA23:AD24"/>
    <mergeCell ref="AM25:AO25"/>
    <mergeCell ref="AP25:AR25"/>
    <mergeCell ref="AS25:AU25"/>
    <mergeCell ref="AV25:AX25"/>
    <mergeCell ref="AP27:AR27"/>
    <mergeCell ref="AS27:AU27"/>
    <mergeCell ref="AV27:AX27"/>
    <mergeCell ref="AM26:AO26"/>
    <mergeCell ref="AP26:AR26"/>
    <mergeCell ref="AY26:BA26"/>
    <mergeCell ref="C27:F28"/>
    <mergeCell ref="G27:J28"/>
    <mergeCell ref="K27:N28"/>
    <mergeCell ref="O27:R28"/>
    <mergeCell ref="S27:V28"/>
    <mergeCell ref="W27:Z28"/>
    <mergeCell ref="G25:J26"/>
    <mergeCell ref="K25:N26"/>
    <mergeCell ref="O25:R26"/>
    <mergeCell ref="S29:V29"/>
    <mergeCell ref="W29:Z29"/>
    <mergeCell ref="AA29:AD29"/>
    <mergeCell ref="AY27:BA27"/>
    <mergeCell ref="AG28:AI28"/>
    <mergeCell ref="AJ28:AL28"/>
    <mergeCell ref="AM28:AO28"/>
    <mergeCell ref="AP28:AR28"/>
    <mergeCell ref="AS28:AU28"/>
    <mergeCell ref="AM27:AO27"/>
    <mergeCell ref="F89:I89"/>
    <mergeCell ref="F90:I90"/>
    <mergeCell ref="F91:I91"/>
    <mergeCell ref="Q91:V91"/>
    <mergeCell ref="AV28:AX28"/>
    <mergeCell ref="AY28:BA28"/>
    <mergeCell ref="C29:F29"/>
    <mergeCell ref="G29:J29"/>
    <mergeCell ref="K29:N29"/>
    <mergeCell ref="O29:R29"/>
    <mergeCell ref="F76:I76"/>
    <mergeCell ref="K76:N76"/>
    <mergeCell ref="F77:I77"/>
    <mergeCell ref="G78:I78"/>
    <mergeCell ref="L78:M78"/>
    <mergeCell ref="P78:R78"/>
    <mergeCell ref="Y82:AA82"/>
    <mergeCell ref="U78:V78"/>
    <mergeCell ref="Y78:AA78"/>
    <mergeCell ref="F79:I79"/>
    <mergeCell ref="K79:N79"/>
    <mergeCell ref="P79:U79"/>
    <mergeCell ref="W79:AA79"/>
    <mergeCell ref="G21:V21"/>
    <mergeCell ref="F83:I83"/>
    <mergeCell ref="K83:N83"/>
    <mergeCell ref="P83:U83"/>
    <mergeCell ref="W83:AA83"/>
    <mergeCell ref="F81:I81"/>
    <mergeCell ref="G82:I82"/>
    <mergeCell ref="L82:M82"/>
    <mergeCell ref="P82:R82"/>
    <mergeCell ref="U82:V82"/>
  </mergeCells>
  <phoneticPr fontId="3" type="noConversion"/>
  <printOptions horizontalCentered="1"/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U109"/>
  <sheetViews>
    <sheetView view="pageBreakPreview" topLeftCell="A22" zoomScaleNormal="100" zoomScaleSheetLayoutView="100" workbookViewId="0">
      <selection activeCell="AB33" sqref="AB33"/>
    </sheetView>
  </sheetViews>
  <sheetFormatPr defaultRowHeight="12.95" customHeight="1"/>
  <cols>
    <col min="1" max="1" width="3.44140625" style="312" bestFit="1" customWidth="1"/>
    <col min="2" max="2" width="15.33203125" style="7" bestFit="1" customWidth="1"/>
    <col min="3" max="3" width="2.33203125" style="7" customWidth="1"/>
    <col min="4" max="21" width="2.109375" style="7" customWidth="1"/>
    <col min="22" max="24" width="2.109375" style="267" customWidth="1"/>
    <col min="25" max="25" width="8.5546875" style="267" customWidth="1"/>
    <col min="26" max="59" width="2.33203125" style="7" customWidth="1"/>
    <col min="60" max="16384" width="8.88671875" style="7"/>
  </cols>
  <sheetData>
    <row r="1" spans="1:47" ht="18.75" customHeight="1" thickBot="1">
      <c r="A1" s="907" t="s">
        <v>1</v>
      </c>
      <c r="B1" s="908"/>
      <c r="C1" s="907" t="s">
        <v>63</v>
      </c>
      <c r="D1" s="909"/>
      <c r="E1" s="909"/>
      <c r="F1" s="909"/>
      <c r="G1" s="909"/>
      <c r="H1" s="909"/>
      <c r="I1" s="909"/>
      <c r="J1" s="909"/>
      <c r="K1" s="909"/>
      <c r="L1" s="909"/>
      <c r="M1" s="909"/>
      <c r="N1" s="909"/>
      <c r="O1" s="909"/>
      <c r="P1" s="909"/>
      <c r="Q1" s="909"/>
      <c r="R1" s="909"/>
      <c r="S1" s="909"/>
      <c r="T1" s="909"/>
      <c r="U1" s="909"/>
      <c r="V1" s="909"/>
      <c r="W1" s="909"/>
      <c r="X1" s="908"/>
      <c r="Y1" s="801" t="s">
        <v>62</v>
      </c>
      <c r="Z1" s="823"/>
      <c r="AA1" s="266"/>
      <c r="AB1" s="266"/>
    </row>
    <row r="2" spans="1:47" ht="12.95" customHeight="1" thickTop="1">
      <c r="A2" s="4"/>
      <c r="B2" s="5"/>
      <c r="C2" s="910" t="s">
        <v>472</v>
      </c>
      <c r="D2" s="911"/>
      <c r="E2" s="911"/>
      <c r="F2" s="911"/>
      <c r="G2" s="911"/>
      <c r="H2" s="911"/>
      <c r="I2" s="911"/>
      <c r="J2" s="911"/>
      <c r="K2" s="911"/>
      <c r="L2" s="911"/>
      <c r="M2" s="911"/>
      <c r="N2" s="911"/>
      <c r="O2" s="911"/>
      <c r="P2" s="911"/>
      <c r="Q2" s="911"/>
      <c r="R2" s="911"/>
      <c r="S2" s="911"/>
      <c r="T2" s="911"/>
      <c r="U2" s="911"/>
      <c r="V2" s="911"/>
      <c r="W2" s="911"/>
      <c r="X2" s="912"/>
      <c r="Y2" s="575"/>
      <c r="Z2" s="311"/>
    </row>
    <row r="3" spans="1:47" ht="12.95" customHeight="1">
      <c r="A3" s="4"/>
      <c r="B3" s="5"/>
      <c r="C3" s="913"/>
      <c r="D3" s="914"/>
      <c r="E3" s="914"/>
      <c r="F3" s="914"/>
      <c r="G3" s="914"/>
      <c r="H3" s="914"/>
      <c r="I3" s="914"/>
      <c r="J3" s="914"/>
      <c r="K3" s="914"/>
      <c r="L3" s="914"/>
      <c r="M3" s="914"/>
      <c r="N3" s="914"/>
      <c r="O3" s="914"/>
      <c r="P3" s="914"/>
      <c r="Q3" s="914"/>
      <c r="R3" s="914"/>
      <c r="S3" s="914"/>
      <c r="T3" s="914"/>
      <c r="U3" s="914"/>
      <c r="V3" s="914"/>
      <c r="W3" s="914"/>
      <c r="X3" s="915"/>
      <c r="Y3" s="575"/>
      <c r="Z3" s="311"/>
    </row>
    <row r="4" spans="1:47" ht="12.95" customHeight="1">
      <c r="A4" s="8"/>
      <c r="B4" s="206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0"/>
      <c r="W4" s="12"/>
      <c r="X4" s="12"/>
      <c r="Y4" s="207"/>
      <c r="Z4" s="311"/>
    </row>
    <row r="5" spans="1:47" ht="12.95" customHeight="1">
      <c r="A5" s="8"/>
      <c r="B5" s="206"/>
      <c r="C5" s="15"/>
      <c r="D5" s="13" t="s">
        <v>31</v>
      </c>
      <c r="E5" s="10"/>
      <c r="F5" s="10"/>
      <c r="G5" s="14"/>
      <c r="H5" s="11"/>
      <c r="I5" s="11"/>
      <c r="J5" s="11"/>
      <c r="K5" s="11"/>
      <c r="L5" s="11"/>
      <c r="M5" s="11"/>
      <c r="N5" s="11"/>
      <c r="O5" s="15"/>
      <c r="P5" s="14"/>
      <c r="Q5" s="14"/>
      <c r="R5" s="15"/>
      <c r="S5" s="15"/>
      <c r="T5" s="15"/>
      <c r="U5" s="15"/>
      <c r="V5" s="10"/>
      <c r="W5" s="12"/>
      <c r="X5" s="12"/>
      <c r="Y5" s="207"/>
      <c r="Z5" s="311"/>
    </row>
    <row r="6" spans="1:47" ht="12.95" customHeight="1">
      <c r="A6" s="8"/>
      <c r="B6" s="206"/>
      <c r="C6" s="15"/>
      <c r="D6" s="10"/>
      <c r="E6" s="15" t="s">
        <v>6</v>
      </c>
      <c r="F6" s="13" t="s">
        <v>36</v>
      </c>
      <c r="G6" s="14"/>
      <c r="H6" s="11"/>
      <c r="I6" s="14"/>
      <c r="J6" s="14"/>
      <c r="K6" s="14"/>
      <c r="L6" s="14"/>
      <c r="M6" s="15" t="s">
        <v>37</v>
      </c>
      <c r="N6" s="13" t="s">
        <v>86</v>
      </c>
      <c r="O6" s="15"/>
      <c r="P6" s="14"/>
      <c r="Q6" s="14"/>
      <c r="R6" s="15"/>
      <c r="S6" s="15"/>
      <c r="T6" s="15"/>
      <c r="U6" s="15"/>
      <c r="V6" s="10"/>
      <c r="W6" s="12"/>
      <c r="X6" s="12"/>
      <c r="Y6" s="6"/>
      <c r="Z6" s="311"/>
    </row>
    <row r="7" spans="1:47" ht="12.95" customHeight="1">
      <c r="A7" s="8"/>
      <c r="B7" s="206"/>
      <c r="C7" s="15"/>
      <c r="D7" s="10"/>
      <c r="E7" s="15" t="s">
        <v>10</v>
      </c>
      <c r="F7" s="13" t="s">
        <v>71</v>
      </c>
      <c r="G7" s="11"/>
      <c r="H7" s="11"/>
      <c r="I7" s="14"/>
      <c r="J7" s="14"/>
      <c r="K7" s="14"/>
      <c r="L7" s="14"/>
      <c r="M7" s="15" t="s">
        <v>37</v>
      </c>
      <c r="N7" s="13" t="s">
        <v>14</v>
      </c>
      <c r="O7" s="15"/>
      <c r="P7" s="15"/>
      <c r="Q7" s="15"/>
      <c r="R7" s="15"/>
      <c r="S7" s="15"/>
      <c r="T7" s="15"/>
      <c r="U7" s="15"/>
      <c r="V7" s="10"/>
      <c r="W7" s="12"/>
      <c r="X7" s="12"/>
      <c r="Y7" s="6"/>
      <c r="Z7" s="311"/>
    </row>
    <row r="8" spans="1:47" ht="12.95" customHeight="1">
      <c r="A8" s="8"/>
      <c r="B8" s="206"/>
      <c r="C8" s="15"/>
      <c r="D8" s="208"/>
      <c r="E8" s="13"/>
      <c r="F8" s="13"/>
      <c r="G8" s="13"/>
      <c r="H8" s="13"/>
      <c r="I8" s="13"/>
      <c r="J8" s="13"/>
      <c r="K8" s="13"/>
      <c r="L8" s="14"/>
      <c r="M8" s="15"/>
      <c r="N8" s="14"/>
      <c r="O8" s="15"/>
      <c r="P8" s="15"/>
      <c r="Q8" s="15"/>
      <c r="R8" s="15"/>
      <c r="S8" s="15"/>
      <c r="T8" s="15"/>
      <c r="U8" s="15"/>
      <c r="V8" s="10"/>
      <c r="W8" s="12"/>
      <c r="X8" s="12"/>
      <c r="Y8" s="6"/>
      <c r="Z8" s="311"/>
    </row>
    <row r="9" spans="1:47" ht="12.95" customHeight="1">
      <c r="A9" s="209"/>
      <c r="B9" s="54"/>
      <c r="C9" s="82"/>
      <c r="D9" s="82"/>
      <c r="E9" s="82"/>
      <c r="F9" s="82"/>
      <c r="G9" s="210"/>
      <c r="H9" s="82"/>
      <c r="I9" s="82"/>
      <c r="J9" s="82"/>
      <c r="K9" s="82"/>
      <c r="L9" s="82"/>
      <c r="M9" s="210"/>
      <c r="N9" s="210"/>
      <c r="O9" s="210"/>
      <c r="P9" s="210"/>
      <c r="Q9" s="82"/>
      <c r="R9" s="82"/>
      <c r="S9" s="82"/>
      <c r="T9" s="82"/>
      <c r="U9" s="82"/>
      <c r="V9" s="55"/>
      <c r="W9" s="56"/>
      <c r="X9" s="56"/>
      <c r="Y9" s="57"/>
      <c r="Z9" s="311"/>
    </row>
    <row r="10" spans="1:47" ht="12.95" customHeight="1">
      <c r="A10" s="4" t="s">
        <v>5</v>
      </c>
      <c r="B10" s="211" t="s">
        <v>454</v>
      </c>
      <c r="C10" s="47" t="s">
        <v>38</v>
      </c>
      <c r="D10" s="182" t="s">
        <v>211</v>
      </c>
      <c r="E10" s="15"/>
      <c r="F10" s="15"/>
      <c r="G10" s="14"/>
      <c r="H10" s="15"/>
      <c r="I10" s="15"/>
      <c r="J10" s="15"/>
      <c r="K10" s="15"/>
      <c r="L10" s="15"/>
      <c r="M10" s="14"/>
      <c r="N10" s="14"/>
      <c r="O10" s="14"/>
      <c r="P10" s="14"/>
      <c r="Q10" s="15"/>
      <c r="R10" s="15"/>
      <c r="S10" s="15"/>
      <c r="T10" s="15"/>
      <c r="U10" s="15"/>
      <c r="V10" s="10"/>
      <c r="W10" s="12"/>
      <c r="X10" s="12"/>
      <c r="Y10" s="6"/>
      <c r="Z10" s="311"/>
    </row>
    <row r="11" spans="1:47" ht="12.95" customHeight="1">
      <c r="A11" s="4"/>
      <c r="B11" s="211"/>
      <c r="C11" s="47"/>
      <c r="D11" s="182"/>
      <c r="E11" s="15"/>
      <c r="F11" s="15"/>
      <c r="G11" s="14"/>
      <c r="H11" s="15"/>
      <c r="I11" s="15"/>
      <c r="J11" s="15"/>
      <c r="K11" s="15"/>
      <c r="L11" s="15"/>
      <c r="M11" s="14"/>
      <c r="N11" s="14"/>
      <c r="O11" s="14"/>
      <c r="P11" s="14"/>
      <c r="Q11" s="15"/>
      <c r="R11" s="15"/>
      <c r="S11" s="15"/>
      <c r="T11" s="15"/>
      <c r="U11" s="15"/>
      <c r="V11" s="10"/>
      <c r="W11" s="12"/>
      <c r="X11" s="12"/>
      <c r="Y11" s="6"/>
      <c r="Z11" s="311"/>
    </row>
    <row r="12" spans="1:47" ht="12.95" customHeight="1">
      <c r="A12" s="8"/>
      <c r="B12" s="212"/>
      <c r="C12" s="213"/>
      <c r="D12" s="214"/>
      <c r="E12" s="15"/>
      <c r="F12" s="15"/>
      <c r="G12" s="15"/>
      <c r="H12" s="15"/>
      <c r="I12" s="15"/>
      <c r="J12" s="14"/>
      <c r="K12" s="14"/>
      <c r="L12" s="14"/>
      <c r="M12" s="15"/>
      <c r="N12" s="15"/>
      <c r="O12" s="15"/>
      <c r="P12" s="15"/>
      <c r="Q12" s="15"/>
      <c r="R12" s="15"/>
      <c r="S12" s="15"/>
      <c r="T12" s="15"/>
      <c r="U12" s="15"/>
      <c r="V12" s="10"/>
      <c r="W12" s="146" t="s">
        <v>158</v>
      </c>
      <c r="X12" s="12"/>
      <c r="Y12" s="6"/>
      <c r="Z12" s="311"/>
      <c r="AB12" s="1078"/>
      <c r="AC12" s="1078"/>
      <c r="AD12" s="215"/>
      <c r="AE12" s="1078"/>
      <c r="AF12" s="1078"/>
      <c r="AG12" s="216"/>
      <c r="AH12" s="1078"/>
      <c r="AI12" s="1078"/>
      <c r="AJ12" s="216"/>
      <c r="AK12" s="1078"/>
      <c r="AL12" s="1085"/>
      <c r="AM12" s="215"/>
      <c r="AN12" s="217"/>
    </row>
    <row r="13" spans="1:47" ht="12.95" customHeight="1">
      <c r="A13" s="218"/>
      <c r="B13" s="219"/>
      <c r="C13" s="14"/>
      <c r="D13" s="1066" t="s">
        <v>65</v>
      </c>
      <c r="E13" s="1066"/>
      <c r="F13" s="1066"/>
      <c r="G13" s="1066"/>
      <c r="H13" s="1066"/>
      <c r="I13" s="1066"/>
      <c r="J13" s="1067"/>
      <c r="K13" s="1070" t="s">
        <v>39</v>
      </c>
      <c r="L13" s="1071"/>
      <c r="M13" s="1072"/>
      <c r="N13" s="1070" t="s">
        <v>66</v>
      </c>
      <c r="O13" s="1072"/>
      <c r="P13" s="1070" t="s">
        <v>64</v>
      </c>
      <c r="Q13" s="1072"/>
      <c r="R13" s="1070" t="s">
        <v>100</v>
      </c>
      <c r="S13" s="1072"/>
      <c r="T13" s="1070" t="s">
        <v>67</v>
      </c>
      <c r="U13" s="1071"/>
      <c r="V13" s="1071"/>
      <c r="W13" s="1071"/>
      <c r="X13" s="12"/>
      <c r="Y13" s="6"/>
      <c r="Z13" s="311"/>
      <c r="AA13" s="1088" t="s">
        <v>40</v>
      </c>
      <c r="AB13" s="1089"/>
      <c r="AD13" s="1080" t="s">
        <v>41</v>
      </c>
      <c r="AE13" s="1081"/>
      <c r="AF13" s="1081"/>
      <c r="AG13" s="1081"/>
      <c r="AH13" s="1081"/>
      <c r="AI13" s="1081"/>
      <c r="AJ13" s="1081"/>
      <c r="AK13" s="1081"/>
      <c r="AL13" s="1081"/>
      <c r="AM13" s="1081"/>
      <c r="AN13" s="1081"/>
      <c r="AO13" s="1081"/>
      <c r="AP13" s="1081"/>
      <c r="AQ13" s="1081"/>
      <c r="AR13" s="1081"/>
      <c r="AS13" s="1081"/>
      <c r="AT13" s="1081"/>
      <c r="AU13" s="1082"/>
    </row>
    <row r="14" spans="1:47" ht="12.95" customHeight="1" thickBot="1">
      <c r="A14" s="218"/>
      <c r="B14" s="219"/>
      <c r="C14" s="14"/>
      <c r="D14" s="1068"/>
      <c r="E14" s="1068"/>
      <c r="F14" s="1068"/>
      <c r="G14" s="1068"/>
      <c r="H14" s="1068"/>
      <c r="I14" s="1068"/>
      <c r="J14" s="1069"/>
      <c r="K14" s="1073"/>
      <c r="L14" s="1074"/>
      <c r="M14" s="1075"/>
      <c r="N14" s="1073"/>
      <c r="O14" s="1075"/>
      <c r="P14" s="1073"/>
      <c r="Q14" s="1075"/>
      <c r="R14" s="1073"/>
      <c r="S14" s="1075"/>
      <c r="T14" s="1073"/>
      <c r="U14" s="1074"/>
      <c r="V14" s="1074"/>
      <c r="W14" s="1074"/>
      <c r="X14" s="42"/>
      <c r="Y14" s="38"/>
      <c r="Z14" s="311"/>
      <c r="AA14" s="1090"/>
      <c r="AB14" s="1089"/>
      <c r="AD14" s="1083" t="s">
        <v>503</v>
      </c>
      <c r="AE14" s="1076"/>
      <c r="AF14" s="1084"/>
      <c r="AG14" s="220" t="s">
        <v>42</v>
      </c>
      <c r="AH14" s="1076" t="s">
        <v>43</v>
      </c>
      <c r="AI14" s="1079"/>
      <c r="AJ14" s="1083" t="s">
        <v>44</v>
      </c>
      <c r="AK14" s="1076"/>
      <c r="AL14" s="1084"/>
      <c r="AM14" s="220" t="s">
        <v>42</v>
      </c>
      <c r="AN14" s="1076" t="s">
        <v>43</v>
      </c>
      <c r="AO14" s="1077"/>
      <c r="AP14" s="1083" t="s">
        <v>45</v>
      </c>
      <c r="AQ14" s="1076"/>
      <c r="AR14" s="1084"/>
      <c r="AS14" s="220" t="s">
        <v>42</v>
      </c>
      <c r="AT14" s="1076" t="s">
        <v>43</v>
      </c>
      <c r="AU14" s="1077"/>
    </row>
    <row r="15" spans="1:47" ht="12.95" customHeight="1" thickTop="1">
      <c r="A15" s="221"/>
      <c r="B15" s="71"/>
      <c r="C15" s="14"/>
      <c r="D15" s="1053" t="s">
        <v>162</v>
      </c>
      <c r="E15" s="1053"/>
      <c r="F15" s="1053"/>
      <c r="G15" s="1053"/>
      <c r="H15" s="1053"/>
      <c r="I15" s="1053"/>
      <c r="J15" s="1054"/>
      <c r="K15" s="1115">
        <v>0</v>
      </c>
      <c r="L15" s="1116"/>
      <c r="M15" s="1117"/>
      <c r="N15" s="1118">
        <v>0</v>
      </c>
      <c r="O15" s="1119"/>
      <c r="P15" s="1120">
        <v>0</v>
      </c>
      <c r="Q15" s="1121"/>
      <c r="R15" s="1122" t="str">
        <f>IF(K15&gt;10, (ROUNDDOWN(K15/10,0))*P15*N15, "-")</f>
        <v>-</v>
      </c>
      <c r="S15" s="1123"/>
      <c r="T15" s="1086">
        <f>K15*P15*N15</f>
        <v>0</v>
      </c>
      <c r="U15" s="1087"/>
      <c r="V15" s="1087"/>
      <c r="W15" s="1087"/>
      <c r="X15" s="42"/>
      <c r="Y15" s="38"/>
      <c r="Z15" s="311"/>
      <c r="AA15" s="1059">
        <f>P15*N15</f>
        <v>0</v>
      </c>
      <c r="AB15" s="1060"/>
      <c r="AD15" s="1050"/>
      <c r="AE15" s="1051"/>
      <c r="AF15" s="222"/>
      <c r="AG15" s="223">
        <f>AF15*N15*P15</f>
        <v>0</v>
      </c>
      <c r="AH15" s="1034">
        <f>AD15*AG15</f>
        <v>0</v>
      </c>
      <c r="AI15" s="1035"/>
      <c r="AJ15" s="1050"/>
      <c r="AK15" s="1052"/>
      <c r="AL15" s="222"/>
      <c r="AM15" s="223">
        <f>N15*P15*AL15</f>
        <v>0</v>
      </c>
      <c r="AN15" s="1034">
        <f>AJ15*AM15</f>
        <v>0</v>
      </c>
      <c r="AO15" s="1035"/>
      <c r="AP15" s="1050">
        <v>10.09</v>
      </c>
      <c r="AQ15" s="1052"/>
      <c r="AR15" s="224">
        <v>1</v>
      </c>
      <c r="AS15" s="225">
        <f>N15*P15*AR15</f>
        <v>0</v>
      </c>
      <c r="AT15" s="1034">
        <f>AP15*AS15</f>
        <v>0</v>
      </c>
      <c r="AU15" s="1035"/>
    </row>
    <row r="16" spans="1:47" ht="12.95" customHeight="1">
      <c r="A16" s="221"/>
      <c r="B16" s="71"/>
      <c r="C16" s="14"/>
      <c r="D16" s="1055"/>
      <c r="E16" s="1055"/>
      <c r="F16" s="1055"/>
      <c r="G16" s="1055"/>
      <c r="H16" s="1055"/>
      <c r="I16" s="1055"/>
      <c r="J16" s="1056"/>
      <c r="K16" s="1036">
        <v>0</v>
      </c>
      <c r="L16" s="1037"/>
      <c r="M16" s="1038"/>
      <c r="N16" s="1039">
        <v>0</v>
      </c>
      <c r="O16" s="1040"/>
      <c r="P16" s="1064">
        <v>0</v>
      </c>
      <c r="Q16" s="1065"/>
      <c r="R16" s="1043" t="str">
        <f>IF(K16&gt;10, (ROUNDDOWN(K16/10,0))*P16*N16, "-")</f>
        <v>-</v>
      </c>
      <c r="S16" s="1044"/>
      <c r="T16" s="1091">
        <f>K16*P16*N16</f>
        <v>0</v>
      </c>
      <c r="U16" s="1092"/>
      <c r="V16" s="1092"/>
      <c r="W16" s="1092"/>
      <c r="X16" s="42"/>
      <c r="Y16" s="38"/>
      <c r="Z16" s="311"/>
      <c r="AA16" s="1059">
        <f>P16*N16</f>
        <v>0</v>
      </c>
      <c r="AB16" s="1060"/>
      <c r="AD16" s="1050">
        <v>3.7</v>
      </c>
      <c r="AE16" s="1051"/>
      <c r="AF16" s="222">
        <v>1</v>
      </c>
      <c r="AG16" s="223">
        <f>AF16*N16*P16</f>
        <v>0</v>
      </c>
      <c r="AH16" s="1034">
        <f>AD16*AG16</f>
        <v>0</v>
      </c>
      <c r="AI16" s="1035"/>
      <c r="AJ16" s="1050"/>
      <c r="AK16" s="1052"/>
      <c r="AL16" s="222"/>
      <c r="AM16" s="223">
        <f>N16*P16*AL16</f>
        <v>0</v>
      </c>
      <c r="AN16" s="1034">
        <f>AJ16*AM16</f>
        <v>0</v>
      </c>
      <c r="AO16" s="1035"/>
      <c r="AP16" s="1050"/>
      <c r="AQ16" s="1052"/>
      <c r="AR16" s="224"/>
      <c r="AS16" s="225">
        <f>N16*P16*AR16</f>
        <v>0</v>
      </c>
      <c r="AT16" s="1034">
        <f>AP16*AS16</f>
        <v>0</v>
      </c>
      <c r="AU16" s="1035"/>
    </row>
    <row r="17" spans="1:47" ht="12.95" customHeight="1">
      <c r="A17" s="221"/>
      <c r="B17" s="71"/>
      <c r="C17" s="14"/>
      <c r="D17" s="1055"/>
      <c r="E17" s="1055"/>
      <c r="F17" s="1055"/>
      <c r="G17" s="1055"/>
      <c r="H17" s="1055"/>
      <c r="I17" s="1055"/>
      <c r="J17" s="1056"/>
      <c r="K17" s="1036">
        <v>0</v>
      </c>
      <c r="L17" s="1037"/>
      <c r="M17" s="1038"/>
      <c r="N17" s="1039">
        <v>0</v>
      </c>
      <c r="O17" s="1040"/>
      <c r="P17" s="1064">
        <v>0</v>
      </c>
      <c r="Q17" s="1065"/>
      <c r="R17" s="1043" t="str">
        <f>IF(K17&gt;10, (ROUNDDOWN(K17/10,0))*P17*N17, "-")</f>
        <v>-</v>
      </c>
      <c r="S17" s="1044"/>
      <c r="T17" s="1091">
        <f>K17*P17*N17</f>
        <v>0</v>
      </c>
      <c r="U17" s="1092"/>
      <c r="V17" s="1092"/>
      <c r="W17" s="1092"/>
      <c r="X17" s="42"/>
      <c r="Y17" s="38"/>
      <c r="Z17" s="311"/>
      <c r="AA17" s="1059">
        <f>P17*N17</f>
        <v>0</v>
      </c>
      <c r="AB17" s="1060"/>
      <c r="AD17" s="1050"/>
      <c r="AE17" s="1051"/>
      <c r="AF17" s="222"/>
      <c r="AG17" s="223">
        <f>AF17*N17*P17</f>
        <v>0</v>
      </c>
      <c r="AH17" s="1034">
        <f>AD17*AG17</f>
        <v>0</v>
      </c>
      <c r="AI17" s="1035"/>
      <c r="AJ17" s="1050"/>
      <c r="AK17" s="1052"/>
      <c r="AL17" s="222"/>
      <c r="AM17" s="223">
        <f>N17*P17*AL17</f>
        <v>0</v>
      </c>
      <c r="AN17" s="1034">
        <f>AJ17*AM17</f>
        <v>0</v>
      </c>
      <c r="AO17" s="1035"/>
      <c r="AP17" s="1050">
        <v>10.09</v>
      </c>
      <c r="AQ17" s="1052"/>
      <c r="AR17" s="224">
        <v>1</v>
      </c>
      <c r="AS17" s="225">
        <f>N17*P17*AR17</f>
        <v>0</v>
      </c>
      <c r="AT17" s="1034">
        <f>AP17*AS17</f>
        <v>0</v>
      </c>
      <c r="AU17" s="1035"/>
    </row>
    <row r="18" spans="1:47" ht="12.95" customHeight="1">
      <c r="A18" s="221"/>
      <c r="B18" s="71"/>
      <c r="C18" s="14"/>
      <c r="D18" s="1057"/>
      <c r="E18" s="1057"/>
      <c r="F18" s="1057"/>
      <c r="G18" s="1057"/>
      <c r="H18" s="1057"/>
      <c r="I18" s="1057"/>
      <c r="J18" s="1058"/>
      <c r="K18" s="1036">
        <v>0</v>
      </c>
      <c r="L18" s="1037"/>
      <c r="M18" s="1038"/>
      <c r="N18" s="1039">
        <v>0</v>
      </c>
      <c r="O18" s="1040"/>
      <c r="P18" s="1064">
        <v>0</v>
      </c>
      <c r="Q18" s="1065"/>
      <c r="R18" s="1043" t="str">
        <f>IF(K18&gt;10, (ROUNDDOWN(K18/10,0))*P18*N18, "-")</f>
        <v>-</v>
      </c>
      <c r="S18" s="1044"/>
      <c r="T18" s="1091">
        <f>K18*P18*N18</f>
        <v>0</v>
      </c>
      <c r="U18" s="1092"/>
      <c r="V18" s="1092"/>
      <c r="W18" s="1092"/>
      <c r="X18" s="42"/>
      <c r="Y18" s="226">
        <f>SUM(T15:W18)</f>
        <v>0</v>
      </c>
      <c r="Z18" s="311"/>
      <c r="AA18" s="1059">
        <f>P18*N18</f>
        <v>0</v>
      </c>
      <c r="AB18" s="1060"/>
      <c r="AD18" s="1050">
        <v>3.7</v>
      </c>
      <c r="AE18" s="1051"/>
      <c r="AF18" s="222">
        <v>1</v>
      </c>
      <c r="AG18" s="223">
        <f>AF18*N18*P18</f>
        <v>0</v>
      </c>
      <c r="AH18" s="1034">
        <f>AD18*AG18</f>
        <v>0</v>
      </c>
      <c r="AI18" s="1035"/>
      <c r="AJ18" s="1050"/>
      <c r="AK18" s="1052"/>
      <c r="AL18" s="222"/>
      <c r="AM18" s="223">
        <f>N18*P18*AL18</f>
        <v>0</v>
      </c>
      <c r="AN18" s="1034">
        <f>AJ18*AM18</f>
        <v>0</v>
      </c>
      <c r="AO18" s="1035"/>
      <c r="AP18" s="1050"/>
      <c r="AQ18" s="1052"/>
      <c r="AR18" s="224"/>
      <c r="AS18" s="225">
        <f>N18*P18*AR18</f>
        <v>0</v>
      </c>
      <c r="AT18" s="1034">
        <f>AP18*AS18</f>
        <v>0</v>
      </c>
      <c r="AU18" s="1035"/>
    </row>
    <row r="19" spans="1:47" ht="12.95" customHeight="1">
      <c r="A19" s="221"/>
      <c r="B19" s="71"/>
      <c r="C19" s="14"/>
      <c r="D19" s="227"/>
      <c r="E19" s="227"/>
      <c r="F19" s="227"/>
      <c r="G19" s="227"/>
      <c r="H19" s="227"/>
      <c r="I19" s="227"/>
      <c r="J19" s="35"/>
      <c r="K19" s="232"/>
      <c r="L19" s="233"/>
      <c r="M19" s="233"/>
      <c r="N19" s="228"/>
      <c r="O19" s="228"/>
      <c r="P19" s="229"/>
      <c r="Q19" s="229"/>
      <c r="R19" s="229"/>
      <c r="S19" s="229"/>
      <c r="T19" s="234"/>
      <c r="U19" s="234"/>
      <c r="V19" s="234"/>
      <c r="W19" s="227"/>
      <c r="X19" s="42"/>
      <c r="Y19" s="70"/>
      <c r="Z19" s="311"/>
      <c r="AA19" s="230"/>
      <c r="AB19" s="230"/>
      <c r="AC19" s="231"/>
      <c r="AD19" s="1032"/>
      <c r="AE19" s="1033"/>
      <c r="AF19" s="1021"/>
      <c r="AG19" s="235">
        <f>SUM(AG15:AG18)</f>
        <v>0</v>
      </c>
      <c r="AH19" s="1022">
        <f>SUM(AH15:AI18)</f>
        <v>0</v>
      </c>
      <c r="AI19" s="1023"/>
      <c r="AJ19" s="1019"/>
      <c r="AK19" s="1020"/>
      <c r="AL19" s="1021"/>
      <c r="AM19" s="235">
        <f>SUM(AM15:AM18)</f>
        <v>0</v>
      </c>
      <c r="AN19" s="1022">
        <f>SUM(AN15:AO18)</f>
        <v>0</v>
      </c>
      <c r="AO19" s="1023"/>
      <c r="AP19" s="1019"/>
      <c r="AQ19" s="1020"/>
      <c r="AR19" s="1021"/>
      <c r="AS19" s="235">
        <f>SUM(AS15:AS18)</f>
        <v>0</v>
      </c>
      <c r="AT19" s="1022">
        <f>SUM(AT15:AU18)</f>
        <v>0</v>
      </c>
      <c r="AU19" s="1023"/>
    </row>
    <row r="20" spans="1:47" ht="12.95" customHeight="1">
      <c r="A20" s="236"/>
      <c r="B20" s="123"/>
      <c r="C20" s="14"/>
      <c r="D20" s="14"/>
      <c r="E20" s="14"/>
      <c r="F20" s="14"/>
      <c r="G20" s="15"/>
      <c r="H20" s="84"/>
      <c r="I20" s="84"/>
      <c r="J20" s="84"/>
      <c r="K20" s="237"/>
      <c r="M20" s="1026"/>
      <c r="N20" s="1027"/>
      <c r="O20" s="1027"/>
      <c r="P20" s="1028"/>
      <c r="Q20" s="1029" t="s">
        <v>46</v>
      </c>
      <c r="R20" s="1030"/>
      <c r="S20" s="1031"/>
      <c r="T20" s="1024" t="s">
        <v>47</v>
      </c>
      <c r="U20" s="1025"/>
      <c r="V20" s="1025"/>
      <c r="W20" s="1025"/>
      <c r="X20" s="1025"/>
      <c r="Y20" s="238"/>
      <c r="Z20" s="311"/>
    </row>
    <row r="21" spans="1:47" ht="12.95" customHeight="1">
      <c r="A21" s="236"/>
      <c r="B21" s="239"/>
      <c r="C21" s="14"/>
      <c r="D21" s="14"/>
      <c r="E21" s="14"/>
      <c r="F21" s="14"/>
      <c r="G21" s="15"/>
      <c r="H21" s="84"/>
      <c r="I21" s="84"/>
      <c r="J21" s="84"/>
      <c r="K21" s="237"/>
      <c r="M21" s="1112" t="s">
        <v>478</v>
      </c>
      <c r="N21" s="1113"/>
      <c r="O21" s="1113"/>
      <c r="P21" s="1114"/>
      <c r="Q21" s="1107">
        <f>AG19</f>
        <v>0</v>
      </c>
      <c r="R21" s="1108"/>
      <c r="S21" s="1109"/>
      <c r="T21" s="1110">
        <f>AH19</f>
        <v>0</v>
      </c>
      <c r="U21" s="1111"/>
      <c r="V21" s="1111"/>
      <c r="W21" s="1111"/>
      <c r="X21" s="1111"/>
      <c r="Y21" s="238"/>
      <c r="Z21" s="311"/>
    </row>
    <row r="22" spans="1:47" ht="12.95" customHeight="1">
      <c r="A22" s="236"/>
      <c r="B22" s="123"/>
      <c r="C22" s="14"/>
      <c r="D22" s="14"/>
      <c r="E22" s="14"/>
      <c r="F22" s="14"/>
      <c r="G22" s="15"/>
      <c r="H22" s="84"/>
      <c r="I22" s="84"/>
      <c r="J22" s="84"/>
      <c r="K22" s="237"/>
      <c r="M22" s="1061" t="s">
        <v>48</v>
      </c>
      <c r="N22" s="1062"/>
      <c r="O22" s="1062"/>
      <c r="P22" s="1063"/>
      <c r="Q22" s="1104">
        <f>AM19</f>
        <v>0</v>
      </c>
      <c r="R22" s="1105"/>
      <c r="S22" s="1106"/>
      <c r="T22" s="1094">
        <f>AN19</f>
        <v>0</v>
      </c>
      <c r="U22" s="1095"/>
      <c r="V22" s="1095"/>
      <c r="W22" s="1095"/>
      <c r="X22" s="1095"/>
      <c r="Y22" s="238"/>
      <c r="Z22" s="311"/>
    </row>
    <row r="23" spans="1:47" ht="12.95" customHeight="1">
      <c r="A23" s="236"/>
      <c r="B23" s="123"/>
      <c r="C23" s="14"/>
      <c r="D23" s="14"/>
      <c r="E23" s="14"/>
      <c r="F23" s="14"/>
      <c r="G23" s="15"/>
      <c r="H23" s="84"/>
      <c r="I23" s="84"/>
      <c r="J23" s="84"/>
      <c r="K23" s="237"/>
      <c r="M23" s="1047" t="s">
        <v>49</v>
      </c>
      <c r="N23" s="1048"/>
      <c r="O23" s="1048"/>
      <c r="P23" s="1049"/>
      <c r="Q23" s="1099">
        <f>AS19</f>
        <v>0</v>
      </c>
      <c r="R23" s="1100"/>
      <c r="S23" s="1101"/>
      <c r="T23" s="1102">
        <f>AT19</f>
        <v>0</v>
      </c>
      <c r="U23" s="1103"/>
      <c r="V23" s="1103"/>
      <c r="W23" s="1103"/>
      <c r="X23" s="1103"/>
      <c r="Y23" s="238"/>
      <c r="Z23" s="311"/>
    </row>
    <row r="24" spans="1:47" ht="12.95" customHeight="1">
      <c r="A24" s="236"/>
      <c r="B24" s="123"/>
      <c r="C24" s="14"/>
      <c r="D24" s="14"/>
      <c r="E24" s="14"/>
      <c r="F24" s="14"/>
      <c r="G24" s="15"/>
      <c r="H24" s="84"/>
      <c r="I24" s="84"/>
      <c r="J24" s="84"/>
      <c r="K24" s="237"/>
      <c r="L24" s="9"/>
      <c r="M24" s="1043" t="s">
        <v>50</v>
      </c>
      <c r="N24" s="1093"/>
      <c r="O24" s="1093"/>
      <c r="P24" s="1044"/>
      <c r="Q24" s="1096">
        <f>SUM(Q21:S23)</f>
        <v>0</v>
      </c>
      <c r="R24" s="1097"/>
      <c r="S24" s="1098"/>
      <c r="T24" s="1045">
        <f>SUM(T21:X23)</f>
        <v>0</v>
      </c>
      <c r="U24" s="1046"/>
      <c r="V24" s="1046"/>
      <c r="W24" s="1046"/>
      <c r="X24" s="1046"/>
      <c r="Y24" s="238"/>
      <c r="Z24" s="311"/>
      <c r="AA24" s="240" t="str">
        <f>IF(T24=Y18, "O.K!", "총길이와 제작길이당 합계가 불일치합니다! 다시 검토하십시오!")</f>
        <v>O.K!</v>
      </c>
    </row>
    <row r="25" spans="1:47" ht="12.95" customHeight="1">
      <c r="A25" s="221"/>
      <c r="B25" s="71"/>
      <c r="C25" s="14"/>
      <c r="D25" s="227"/>
      <c r="E25" s="227"/>
      <c r="F25" s="227"/>
      <c r="G25" s="227"/>
      <c r="H25" s="227"/>
      <c r="I25" s="227"/>
      <c r="J25" s="35"/>
      <c r="K25" s="232"/>
      <c r="L25" s="233"/>
      <c r="M25" s="233"/>
      <c r="N25" s="228"/>
      <c r="O25" s="228"/>
      <c r="P25" s="229"/>
      <c r="Q25" s="229"/>
      <c r="R25" s="229"/>
      <c r="S25" s="229"/>
      <c r="T25" s="234"/>
      <c r="U25" s="234"/>
      <c r="V25" s="234"/>
      <c r="W25" s="227"/>
      <c r="X25" s="42"/>
      <c r="Y25" s="241"/>
      <c r="Z25" s="311"/>
      <c r="AA25" s="230"/>
      <c r="AB25" s="230"/>
      <c r="AC25" s="231"/>
      <c r="AD25" s="242"/>
      <c r="AE25" s="243"/>
      <c r="AF25" s="244"/>
      <c r="AG25" s="245"/>
      <c r="AH25" s="246"/>
      <c r="AI25" s="247"/>
      <c r="AJ25" s="245"/>
      <c r="AK25" s="244"/>
      <c r="AL25" s="244"/>
      <c r="AM25" s="245"/>
      <c r="AN25" s="246"/>
      <c r="AO25" s="247"/>
      <c r="AP25" s="245"/>
      <c r="AQ25" s="244"/>
      <c r="AR25" s="244"/>
      <c r="AS25" s="245"/>
      <c r="AT25" s="246"/>
      <c r="AU25" s="247"/>
    </row>
    <row r="26" spans="1:47" ht="12.95" customHeight="1">
      <c r="A26" s="8"/>
      <c r="B26" s="212"/>
      <c r="C26" s="213"/>
      <c r="D26" s="214"/>
      <c r="E26" s="15"/>
      <c r="F26" s="15"/>
      <c r="G26" s="15"/>
      <c r="H26" s="15"/>
      <c r="I26" s="15"/>
      <c r="J26" s="14"/>
      <c r="K26" s="14"/>
      <c r="L26" s="14"/>
      <c r="M26" s="15"/>
      <c r="N26" s="15"/>
      <c r="O26" s="15"/>
      <c r="P26" s="15"/>
      <c r="Q26" s="15"/>
      <c r="R26" s="15"/>
      <c r="S26" s="15"/>
      <c r="T26" s="15"/>
      <c r="U26" s="15"/>
      <c r="V26" s="10"/>
      <c r="W26" s="146" t="s">
        <v>270</v>
      </c>
      <c r="X26" s="12"/>
      <c r="Y26" s="6"/>
      <c r="Z26" s="311"/>
      <c r="AB26" s="1078"/>
      <c r="AC26" s="1078"/>
      <c r="AD26" s="215"/>
      <c r="AE26" s="1078"/>
      <c r="AF26" s="1078"/>
      <c r="AG26" s="216"/>
      <c r="AH26" s="1078"/>
      <c r="AI26" s="1078"/>
      <c r="AJ26" s="216"/>
      <c r="AK26" s="1078"/>
      <c r="AL26" s="1085"/>
      <c r="AM26" s="215"/>
      <c r="AN26" s="217"/>
    </row>
    <row r="27" spans="1:47" ht="12.95" customHeight="1">
      <c r="A27" s="218"/>
      <c r="B27" s="219"/>
      <c r="C27" s="14"/>
      <c r="D27" s="1066" t="s">
        <v>65</v>
      </c>
      <c r="E27" s="1066"/>
      <c r="F27" s="1066"/>
      <c r="G27" s="1066"/>
      <c r="H27" s="1066"/>
      <c r="I27" s="1066"/>
      <c r="J27" s="1067"/>
      <c r="K27" s="1070" t="s">
        <v>39</v>
      </c>
      <c r="L27" s="1071"/>
      <c r="M27" s="1072"/>
      <c r="N27" s="1070" t="s">
        <v>66</v>
      </c>
      <c r="O27" s="1072"/>
      <c r="P27" s="1070" t="s">
        <v>64</v>
      </c>
      <c r="Q27" s="1072"/>
      <c r="R27" s="1070" t="s">
        <v>100</v>
      </c>
      <c r="S27" s="1072"/>
      <c r="T27" s="1070" t="s">
        <v>67</v>
      </c>
      <c r="U27" s="1071"/>
      <c r="V27" s="1071"/>
      <c r="W27" s="1071"/>
      <c r="X27" s="12"/>
      <c r="Y27" s="6"/>
      <c r="Z27" s="311"/>
      <c r="AA27" s="1088" t="s">
        <v>40</v>
      </c>
      <c r="AB27" s="1089"/>
      <c r="AD27" s="1080" t="s">
        <v>41</v>
      </c>
      <c r="AE27" s="1081"/>
      <c r="AF27" s="1081"/>
      <c r="AG27" s="1081"/>
      <c r="AH27" s="1081"/>
      <c r="AI27" s="1081"/>
      <c r="AJ27" s="1081"/>
      <c r="AK27" s="1081"/>
      <c r="AL27" s="1081"/>
      <c r="AM27" s="1081"/>
      <c r="AN27" s="1081"/>
      <c r="AO27" s="1081"/>
      <c r="AP27" s="1081"/>
      <c r="AQ27" s="1081"/>
      <c r="AR27" s="1081"/>
      <c r="AS27" s="1081"/>
      <c r="AT27" s="1081"/>
      <c r="AU27" s="1082"/>
    </row>
    <row r="28" spans="1:47" ht="12.95" customHeight="1" thickBot="1">
      <c r="A28" s="218"/>
      <c r="B28" s="219"/>
      <c r="C28" s="14"/>
      <c r="D28" s="1068"/>
      <c r="E28" s="1068"/>
      <c r="F28" s="1068"/>
      <c r="G28" s="1068"/>
      <c r="H28" s="1068"/>
      <c r="I28" s="1068"/>
      <c r="J28" s="1069"/>
      <c r="K28" s="1073"/>
      <c r="L28" s="1074"/>
      <c r="M28" s="1075"/>
      <c r="N28" s="1073"/>
      <c r="O28" s="1075"/>
      <c r="P28" s="1073"/>
      <c r="Q28" s="1075"/>
      <c r="R28" s="1073"/>
      <c r="S28" s="1075"/>
      <c r="T28" s="1073"/>
      <c r="U28" s="1074"/>
      <c r="V28" s="1074"/>
      <c r="W28" s="1074"/>
      <c r="X28" s="42"/>
      <c r="Y28" s="38"/>
      <c r="Z28" s="311"/>
      <c r="AA28" s="1090"/>
      <c r="AB28" s="1089"/>
      <c r="AD28" s="1083" t="s">
        <v>504</v>
      </c>
      <c r="AE28" s="1076"/>
      <c r="AF28" s="1084"/>
      <c r="AG28" s="220" t="s">
        <v>42</v>
      </c>
      <c r="AH28" s="1076" t="s">
        <v>43</v>
      </c>
      <c r="AI28" s="1079"/>
      <c r="AJ28" s="1083" t="s">
        <v>44</v>
      </c>
      <c r="AK28" s="1076"/>
      <c r="AL28" s="1084"/>
      <c r="AM28" s="220" t="s">
        <v>42</v>
      </c>
      <c r="AN28" s="1076" t="s">
        <v>43</v>
      </c>
      <c r="AO28" s="1077"/>
      <c r="AP28" s="1083" t="s">
        <v>45</v>
      </c>
      <c r="AQ28" s="1076"/>
      <c r="AR28" s="1084"/>
      <c r="AS28" s="220" t="s">
        <v>42</v>
      </c>
      <c r="AT28" s="1076" t="s">
        <v>43</v>
      </c>
      <c r="AU28" s="1077"/>
    </row>
    <row r="29" spans="1:47" ht="12.95" customHeight="1" thickTop="1">
      <c r="A29" s="221"/>
      <c r="B29" s="71"/>
      <c r="C29" s="14"/>
      <c r="D29" s="1053" t="s">
        <v>315</v>
      </c>
      <c r="E29" s="1053"/>
      <c r="F29" s="1053"/>
      <c r="G29" s="1053"/>
      <c r="H29" s="1053"/>
      <c r="I29" s="1053"/>
      <c r="J29" s="1054"/>
      <c r="K29" s="1115">
        <v>0</v>
      </c>
      <c r="L29" s="1116"/>
      <c r="M29" s="1117"/>
      <c r="N29" s="1118">
        <v>0</v>
      </c>
      <c r="O29" s="1119"/>
      <c r="P29" s="1120">
        <v>0</v>
      </c>
      <c r="Q29" s="1121"/>
      <c r="R29" s="1122" t="str">
        <f>IF(K29&gt;10, (ROUNDDOWN(K29/10,0))*P29*N29, "-")</f>
        <v>-</v>
      </c>
      <c r="S29" s="1123"/>
      <c r="T29" s="1086">
        <f>K29*P29*N29</f>
        <v>0</v>
      </c>
      <c r="U29" s="1087"/>
      <c r="V29" s="1087"/>
      <c r="W29" s="1087"/>
      <c r="X29" s="42"/>
      <c r="Y29" s="38"/>
      <c r="Z29" s="311"/>
      <c r="AA29" s="1059">
        <f>P29*N29</f>
        <v>0</v>
      </c>
      <c r="AB29" s="1060"/>
      <c r="AD29" s="1050">
        <v>0</v>
      </c>
      <c r="AE29" s="1051"/>
      <c r="AF29" s="222">
        <v>1</v>
      </c>
      <c r="AG29" s="223">
        <f>AF29*N29*P29</f>
        <v>0</v>
      </c>
      <c r="AH29" s="1034">
        <f>AD29*AG29</f>
        <v>0</v>
      </c>
      <c r="AI29" s="1035"/>
      <c r="AJ29" s="1050"/>
      <c r="AK29" s="1052"/>
      <c r="AL29" s="222"/>
      <c r="AM29" s="223">
        <f>N29*P29*AL29</f>
        <v>0</v>
      </c>
      <c r="AN29" s="1034">
        <f>AJ29*AM29</f>
        <v>0</v>
      </c>
      <c r="AO29" s="1035"/>
      <c r="AP29" s="1050"/>
      <c r="AQ29" s="1052"/>
      <c r="AR29" s="224"/>
      <c r="AS29" s="225">
        <f>N29*P29*AR29</f>
        <v>0</v>
      </c>
      <c r="AT29" s="1034">
        <f>AP29*AS29</f>
        <v>0</v>
      </c>
      <c r="AU29" s="1035"/>
    </row>
    <row r="30" spans="1:47" ht="12.95" customHeight="1">
      <c r="A30" s="221"/>
      <c r="B30" s="71"/>
      <c r="C30" s="14"/>
      <c r="D30" s="1055"/>
      <c r="E30" s="1055"/>
      <c r="F30" s="1055"/>
      <c r="G30" s="1055"/>
      <c r="H30" s="1055"/>
      <c r="I30" s="1055"/>
      <c r="J30" s="1056"/>
      <c r="K30" s="1036">
        <v>0</v>
      </c>
      <c r="L30" s="1037"/>
      <c r="M30" s="1038"/>
      <c r="N30" s="1039">
        <v>0</v>
      </c>
      <c r="O30" s="1040"/>
      <c r="P30" s="1064">
        <v>0</v>
      </c>
      <c r="Q30" s="1065"/>
      <c r="R30" s="1043" t="str">
        <f>IF(K30&gt;10, (ROUNDDOWN(K30/10,0))*P30*N30, "-")</f>
        <v>-</v>
      </c>
      <c r="S30" s="1044"/>
      <c r="T30" s="1091">
        <f>K30*P30*N30</f>
        <v>0</v>
      </c>
      <c r="U30" s="1092"/>
      <c r="V30" s="1092"/>
      <c r="W30" s="1092"/>
      <c r="X30" s="42"/>
      <c r="Y30" s="38"/>
      <c r="Z30" s="311"/>
      <c r="AA30" s="1059">
        <f>P30*N30</f>
        <v>0</v>
      </c>
      <c r="AB30" s="1060"/>
      <c r="AD30" s="1050">
        <v>0</v>
      </c>
      <c r="AE30" s="1051"/>
      <c r="AF30" s="222">
        <v>1</v>
      </c>
      <c r="AG30" s="223">
        <f>AF30*N30*P30</f>
        <v>0</v>
      </c>
      <c r="AH30" s="1034">
        <f>AD30*AG30</f>
        <v>0</v>
      </c>
      <c r="AI30" s="1035"/>
      <c r="AJ30" s="1050"/>
      <c r="AK30" s="1052"/>
      <c r="AL30" s="222"/>
      <c r="AM30" s="223">
        <f>N30*P30*AL30</f>
        <v>0</v>
      </c>
      <c r="AN30" s="1034">
        <f>AJ30*AM30</f>
        <v>0</v>
      </c>
      <c r="AO30" s="1035"/>
      <c r="AP30" s="1050"/>
      <c r="AQ30" s="1052"/>
      <c r="AR30" s="224"/>
      <c r="AS30" s="225">
        <f>N30*P30*AR30</f>
        <v>0</v>
      </c>
      <c r="AT30" s="1034">
        <f>AP30*AS30</f>
        <v>0</v>
      </c>
      <c r="AU30" s="1035"/>
    </row>
    <row r="31" spans="1:47" ht="12.95" customHeight="1">
      <c r="A31" s="221"/>
      <c r="B31" s="71"/>
      <c r="C31" s="14"/>
      <c r="D31" s="1055"/>
      <c r="E31" s="1055"/>
      <c r="F31" s="1055"/>
      <c r="G31" s="1055"/>
      <c r="H31" s="1055"/>
      <c r="I31" s="1055"/>
      <c r="J31" s="1056"/>
      <c r="K31" s="1036">
        <v>0</v>
      </c>
      <c r="L31" s="1037"/>
      <c r="M31" s="1038"/>
      <c r="N31" s="1039">
        <v>0</v>
      </c>
      <c r="O31" s="1040"/>
      <c r="P31" s="1064">
        <v>0</v>
      </c>
      <c r="Q31" s="1065"/>
      <c r="R31" s="1043" t="str">
        <f>IF(K31&gt;10, (ROUNDDOWN(K31/10,0))*P31*N31, "-")</f>
        <v>-</v>
      </c>
      <c r="S31" s="1044"/>
      <c r="T31" s="1091">
        <f>K31*P31*N31</f>
        <v>0</v>
      </c>
      <c r="U31" s="1092"/>
      <c r="V31" s="1092"/>
      <c r="W31" s="1092"/>
      <c r="X31" s="42"/>
      <c r="Y31" s="38"/>
      <c r="Z31" s="311"/>
      <c r="AA31" s="1059">
        <f>P31*N31</f>
        <v>0</v>
      </c>
      <c r="AB31" s="1060"/>
      <c r="AD31" s="1050">
        <v>0</v>
      </c>
      <c r="AE31" s="1051"/>
      <c r="AF31" s="222">
        <v>1</v>
      </c>
      <c r="AG31" s="223">
        <f>AF31*N31*P31</f>
        <v>0</v>
      </c>
      <c r="AH31" s="1034">
        <f>AD31*AG31</f>
        <v>0</v>
      </c>
      <c r="AI31" s="1035"/>
      <c r="AJ31" s="1050"/>
      <c r="AK31" s="1052"/>
      <c r="AL31" s="222"/>
      <c r="AM31" s="223">
        <f>N31*P31*AL31</f>
        <v>0</v>
      </c>
      <c r="AN31" s="1034">
        <f>AJ31*AM31</f>
        <v>0</v>
      </c>
      <c r="AO31" s="1035"/>
      <c r="AP31" s="1050"/>
      <c r="AQ31" s="1052"/>
      <c r="AR31" s="224"/>
      <c r="AS31" s="225">
        <f>N31*P31*AR31</f>
        <v>0</v>
      </c>
      <c r="AT31" s="1034">
        <f>AP31*AS31</f>
        <v>0</v>
      </c>
      <c r="AU31" s="1035"/>
    </row>
    <row r="32" spans="1:47" ht="12.95" customHeight="1">
      <c r="A32" s="221"/>
      <c r="B32" s="71"/>
      <c r="C32" s="14"/>
      <c r="D32" s="1057"/>
      <c r="E32" s="1057"/>
      <c r="F32" s="1057"/>
      <c r="G32" s="1057"/>
      <c r="H32" s="1057"/>
      <c r="I32" s="1057"/>
      <c r="J32" s="1058"/>
      <c r="K32" s="1036">
        <v>0</v>
      </c>
      <c r="L32" s="1037"/>
      <c r="M32" s="1038"/>
      <c r="N32" s="1039">
        <v>0</v>
      </c>
      <c r="O32" s="1040"/>
      <c r="P32" s="1064">
        <v>0</v>
      </c>
      <c r="Q32" s="1065"/>
      <c r="R32" s="1043" t="str">
        <f>IF(K32&gt;10, (ROUNDDOWN(K32/10,0))*P32*N32, "-")</f>
        <v>-</v>
      </c>
      <c r="S32" s="1044"/>
      <c r="T32" s="1091">
        <f>K32*P32*N32</f>
        <v>0</v>
      </c>
      <c r="U32" s="1092"/>
      <c r="V32" s="1092"/>
      <c r="W32" s="1092"/>
      <c r="X32" s="42"/>
      <c r="Y32" s="226">
        <f>SUM(T29:W32)</f>
        <v>0</v>
      </c>
      <c r="Z32" s="311"/>
      <c r="AA32" s="1059">
        <f>P32*N32</f>
        <v>0</v>
      </c>
      <c r="AB32" s="1060"/>
      <c r="AD32" s="1050">
        <v>0</v>
      </c>
      <c r="AE32" s="1051"/>
      <c r="AF32" s="222">
        <v>1</v>
      </c>
      <c r="AG32" s="223">
        <f>AF32*N32*P32</f>
        <v>0</v>
      </c>
      <c r="AH32" s="1034">
        <f>AD32*AG32</f>
        <v>0</v>
      </c>
      <c r="AI32" s="1035"/>
      <c r="AJ32" s="1050"/>
      <c r="AK32" s="1052"/>
      <c r="AL32" s="222"/>
      <c r="AM32" s="223">
        <f>N32*P32*AL32</f>
        <v>0</v>
      </c>
      <c r="AN32" s="1034">
        <f>AJ32*AM32</f>
        <v>0</v>
      </c>
      <c r="AO32" s="1035"/>
      <c r="AP32" s="1050"/>
      <c r="AQ32" s="1052"/>
      <c r="AR32" s="224"/>
      <c r="AS32" s="225">
        <f>N32*P32*AR32</f>
        <v>0</v>
      </c>
      <c r="AT32" s="1034">
        <f>AP32*AS32</f>
        <v>0</v>
      </c>
      <c r="AU32" s="1035"/>
    </row>
    <row r="33" spans="1:47" ht="12.95" customHeight="1">
      <c r="A33" s="221"/>
      <c r="B33" s="71"/>
      <c r="C33" s="14"/>
      <c r="D33" s="227"/>
      <c r="E33" s="227"/>
      <c r="F33" s="227"/>
      <c r="G33" s="227"/>
      <c r="H33" s="227"/>
      <c r="I33" s="227"/>
      <c r="J33" s="35"/>
      <c r="K33" s="232"/>
      <c r="L33" s="233"/>
      <c r="M33" s="233"/>
      <c r="N33" s="228"/>
      <c r="O33" s="228"/>
      <c r="P33" s="229"/>
      <c r="Q33" s="229"/>
      <c r="R33" s="229"/>
      <c r="S33" s="229"/>
      <c r="T33" s="234"/>
      <c r="U33" s="234"/>
      <c r="V33" s="234"/>
      <c r="W33" s="227"/>
      <c r="X33" s="42"/>
      <c r="Y33" s="70"/>
      <c r="Z33" s="311"/>
      <c r="AA33" s="230"/>
      <c r="AB33" s="230"/>
      <c r="AC33" s="231"/>
      <c r="AD33" s="1032"/>
      <c r="AE33" s="1033"/>
      <c r="AF33" s="1021"/>
      <c r="AG33" s="235">
        <f>SUM(AG29:AG32)</f>
        <v>0</v>
      </c>
      <c r="AH33" s="1022">
        <f>SUM(AH29:AI32)</f>
        <v>0</v>
      </c>
      <c r="AI33" s="1023"/>
      <c r="AJ33" s="1019"/>
      <c r="AK33" s="1020"/>
      <c r="AL33" s="1021"/>
      <c r="AM33" s="235">
        <f>SUM(AM29:AM32)</f>
        <v>0</v>
      </c>
      <c r="AN33" s="1022">
        <f>SUM(AN29:AO32)</f>
        <v>0</v>
      </c>
      <c r="AO33" s="1023"/>
      <c r="AP33" s="1019"/>
      <c r="AQ33" s="1020"/>
      <c r="AR33" s="1021"/>
      <c r="AS33" s="235">
        <f>SUM(AS29:AS32)</f>
        <v>0</v>
      </c>
      <c r="AT33" s="1022">
        <f>SUM(AT29:AU32)</f>
        <v>0</v>
      </c>
      <c r="AU33" s="1023"/>
    </row>
    <row r="34" spans="1:47" ht="12.95" customHeight="1">
      <c r="A34" s="236"/>
      <c r="B34" s="123"/>
      <c r="C34" s="14"/>
      <c r="D34" s="14"/>
      <c r="E34" s="14"/>
      <c r="F34" s="14"/>
      <c r="G34" s="15"/>
      <c r="H34" s="84"/>
      <c r="I34" s="84"/>
      <c r="J34" s="84"/>
      <c r="K34" s="237"/>
      <c r="M34" s="1026"/>
      <c r="N34" s="1027"/>
      <c r="O34" s="1027"/>
      <c r="P34" s="1028"/>
      <c r="Q34" s="1029" t="s">
        <v>46</v>
      </c>
      <c r="R34" s="1030"/>
      <c r="S34" s="1031"/>
      <c r="T34" s="1024" t="s">
        <v>47</v>
      </c>
      <c r="U34" s="1025"/>
      <c r="V34" s="1025"/>
      <c r="W34" s="1025"/>
      <c r="X34" s="1025"/>
      <c r="Y34" s="238"/>
      <c r="Z34" s="311"/>
    </row>
    <row r="35" spans="1:47" ht="12.95" customHeight="1">
      <c r="A35" s="236"/>
      <c r="B35" s="239"/>
      <c r="C35" s="14"/>
      <c r="D35" s="14"/>
      <c r="E35" s="14"/>
      <c r="F35" s="14"/>
      <c r="G35" s="15"/>
      <c r="H35" s="84"/>
      <c r="I35" s="84"/>
      <c r="J35" s="84"/>
      <c r="K35" s="237"/>
      <c r="M35" s="1112" t="s">
        <v>478</v>
      </c>
      <c r="N35" s="1113"/>
      <c r="O35" s="1113"/>
      <c r="P35" s="1114"/>
      <c r="Q35" s="1107">
        <v>0</v>
      </c>
      <c r="R35" s="1108"/>
      <c r="S35" s="1109"/>
      <c r="T35" s="1110">
        <f>AH33</f>
        <v>0</v>
      </c>
      <c r="U35" s="1111"/>
      <c r="V35" s="1111"/>
      <c r="W35" s="1111"/>
      <c r="X35" s="1111"/>
      <c r="Y35" s="238"/>
      <c r="Z35" s="311"/>
    </row>
    <row r="36" spans="1:47" ht="12.95" customHeight="1">
      <c r="A36" s="236"/>
      <c r="B36" s="123"/>
      <c r="C36" s="14"/>
      <c r="D36" s="14"/>
      <c r="E36" s="14"/>
      <c r="F36" s="14"/>
      <c r="G36" s="15"/>
      <c r="H36" s="84"/>
      <c r="I36" s="84"/>
      <c r="J36" s="84"/>
      <c r="K36" s="237"/>
      <c r="M36" s="1061" t="s">
        <v>48</v>
      </c>
      <c r="N36" s="1062"/>
      <c r="O36" s="1062"/>
      <c r="P36" s="1063"/>
      <c r="Q36" s="1104">
        <f>AM33</f>
        <v>0</v>
      </c>
      <c r="R36" s="1105"/>
      <c r="S36" s="1106"/>
      <c r="T36" s="1094">
        <f>AN33</f>
        <v>0</v>
      </c>
      <c r="U36" s="1095"/>
      <c r="V36" s="1095"/>
      <c r="W36" s="1095"/>
      <c r="X36" s="1095"/>
      <c r="Y36" s="238"/>
      <c r="Z36" s="311"/>
    </row>
    <row r="37" spans="1:47" ht="12.95" customHeight="1">
      <c r="A37" s="236"/>
      <c r="B37" s="123"/>
      <c r="C37" s="14"/>
      <c r="D37" s="14"/>
      <c r="E37" s="14"/>
      <c r="F37" s="14"/>
      <c r="G37" s="15"/>
      <c r="H37" s="84"/>
      <c r="I37" s="84"/>
      <c r="J37" s="84"/>
      <c r="K37" s="237"/>
      <c r="M37" s="1047" t="s">
        <v>49</v>
      </c>
      <c r="N37" s="1048"/>
      <c r="O37" s="1048"/>
      <c r="P37" s="1049"/>
      <c r="Q37" s="1099">
        <f>AS33</f>
        <v>0</v>
      </c>
      <c r="R37" s="1100"/>
      <c r="S37" s="1101"/>
      <c r="T37" s="1102">
        <f>AT33</f>
        <v>0</v>
      </c>
      <c r="U37" s="1103"/>
      <c r="V37" s="1103"/>
      <c r="W37" s="1103"/>
      <c r="X37" s="1103"/>
      <c r="Y37" s="238"/>
      <c r="Z37" s="311"/>
    </row>
    <row r="38" spans="1:47" ht="12.95" customHeight="1">
      <c r="A38" s="236"/>
      <c r="B38" s="123"/>
      <c r="C38" s="14"/>
      <c r="D38" s="14"/>
      <c r="E38" s="14"/>
      <c r="F38" s="14"/>
      <c r="G38" s="15"/>
      <c r="H38" s="84"/>
      <c r="I38" s="84"/>
      <c r="J38" s="84"/>
      <c r="K38" s="237"/>
      <c r="L38" s="9"/>
      <c r="M38" s="1043" t="s">
        <v>50</v>
      </c>
      <c r="N38" s="1093"/>
      <c r="O38" s="1093"/>
      <c r="P38" s="1044"/>
      <c r="Q38" s="1096">
        <f>SUM(Q35:S37)</f>
        <v>0</v>
      </c>
      <c r="R38" s="1097"/>
      <c r="S38" s="1098"/>
      <c r="T38" s="1045">
        <f>SUM(T35:X37)</f>
        <v>0</v>
      </c>
      <c r="U38" s="1046"/>
      <c r="V38" s="1046"/>
      <c r="W38" s="1046"/>
      <c r="X38" s="1046"/>
      <c r="Y38" s="238"/>
      <c r="Z38" s="311"/>
      <c r="AA38" s="240" t="str">
        <f>IF(T38=Y32, "O.K!", "총길이와 제작길이당 합계가 불일치합니다! 다시 검토하십시오!")</f>
        <v>O.K!</v>
      </c>
    </row>
    <row r="39" spans="1:47" ht="12.95" customHeight="1">
      <c r="A39" s="221"/>
      <c r="B39" s="71"/>
      <c r="C39" s="14"/>
      <c r="D39" s="227"/>
      <c r="E39" s="227"/>
      <c r="F39" s="227"/>
      <c r="G39" s="227"/>
      <c r="H39" s="227"/>
      <c r="I39" s="227"/>
      <c r="J39" s="35"/>
      <c r="K39" s="232"/>
      <c r="L39" s="233"/>
      <c r="M39" s="233"/>
      <c r="N39" s="228"/>
      <c r="O39" s="228"/>
      <c r="P39" s="229"/>
      <c r="Q39" s="229"/>
      <c r="R39" s="229"/>
      <c r="S39" s="229"/>
      <c r="T39" s="234"/>
      <c r="U39" s="234"/>
      <c r="V39" s="234"/>
      <c r="W39" s="227"/>
      <c r="X39" s="42"/>
      <c r="Y39" s="241"/>
      <c r="Z39" s="311"/>
      <c r="AA39" s="230"/>
      <c r="AB39" s="230"/>
      <c r="AC39" s="231"/>
      <c r="AD39" s="242"/>
      <c r="AE39" s="243"/>
      <c r="AF39" s="244"/>
      <c r="AG39" s="245"/>
      <c r="AH39" s="246"/>
      <c r="AI39" s="247"/>
      <c r="AJ39" s="245"/>
      <c r="AK39" s="244"/>
      <c r="AL39" s="244"/>
      <c r="AM39" s="245"/>
      <c r="AN39" s="246"/>
      <c r="AO39" s="247"/>
      <c r="AP39" s="245"/>
      <c r="AQ39" s="244"/>
      <c r="AR39" s="244"/>
      <c r="AS39" s="245"/>
      <c r="AT39" s="246"/>
      <c r="AU39" s="247"/>
    </row>
    <row r="40" spans="1:47" ht="12.95" customHeight="1" thickBot="1">
      <c r="A40" s="221"/>
      <c r="B40" s="248"/>
      <c r="C40" s="14"/>
      <c r="D40" s="14"/>
      <c r="E40" s="15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49"/>
      <c r="S40" s="49"/>
      <c r="T40" s="249"/>
      <c r="U40" s="250"/>
      <c r="V40" s="250"/>
      <c r="W40" s="251" t="s">
        <v>178</v>
      </c>
      <c r="X40" s="249" t="s">
        <v>29</v>
      </c>
      <c r="Y40" s="252">
        <f>Y18+Y32</f>
        <v>0</v>
      </c>
      <c r="Z40" s="311"/>
      <c r="AD40" s="1124"/>
      <c r="AE40" s="1124"/>
      <c r="AF40" s="253"/>
      <c r="AG40" s="1124"/>
      <c r="AH40" s="1124"/>
      <c r="AI40" s="253"/>
      <c r="AJ40" s="1124"/>
      <c r="AK40" s="1124"/>
      <c r="AL40" s="253"/>
    </row>
    <row r="41" spans="1:47" ht="12.75" customHeight="1" thickTop="1">
      <c r="A41" s="254"/>
      <c r="B41" s="255"/>
      <c r="C41" s="256"/>
      <c r="D41" s="257"/>
      <c r="E41" s="257"/>
      <c r="F41" s="257"/>
      <c r="G41" s="257"/>
      <c r="H41" s="257"/>
      <c r="I41" s="257"/>
      <c r="J41" s="67"/>
      <c r="K41" s="258"/>
      <c r="L41" s="259"/>
      <c r="M41" s="259"/>
      <c r="N41" s="260"/>
      <c r="O41" s="260"/>
      <c r="P41" s="261"/>
      <c r="Q41" s="261"/>
      <c r="R41" s="261"/>
      <c r="S41" s="261"/>
      <c r="T41" s="262"/>
      <c r="U41" s="262"/>
      <c r="V41" s="262"/>
      <c r="W41" s="257"/>
      <c r="X41" s="263"/>
      <c r="Y41" s="264"/>
      <c r="Z41" s="311"/>
      <c r="AA41" s="230"/>
      <c r="AB41" s="230"/>
      <c r="AC41" s="231"/>
      <c r="AD41" s="242"/>
      <c r="AE41" s="243"/>
      <c r="AF41" s="244"/>
      <c r="AG41" s="245"/>
      <c r="AH41" s="246"/>
      <c r="AI41" s="247"/>
      <c r="AJ41" s="245"/>
      <c r="AK41" s="244"/>
      <c r="AL41" s="244"/>
      <c r="AM41" s="245"/>
      <c r="AN41" s="246"/>
      <c r="AO41" s="247"/>
      <c r="AP41" s="245"/>
      <c r="AQ41" s="244"/>
      <c r="AR41" s="244"/>
      <c r="AS41" s="245"/>
      <c r="AT41" s="246"/>
      <c r="AU41" s="247"/>
    </row>
    <row r="42" spans="1:47" ht="12.95" customHeight="1">
      <c r="A42" s="221"/>
      <c r="B42" s="248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5"/>
      <c r="P42" s="14"/>
      <c r="Q42" s="14"/>
      <c r="R42" s="14"/>
      <c r="S42" s="268"/>
      <c r="T42" s="14"/>
      <c r="U42" s="14"/>
      <c r="V42" s="42"/>
      <c r="W42" s="42"/>
      <c r="X42" s="42"/>
      <c r="Y42" s="38"/>
      <c r="Z42" s="311"/>
    </row>
    <row r="43" spans="1:47" ht="12.95" customHeight="1">
      <c r="A43" s="4" t="s">
        <v>22</v>
      </c>
      <c r="B43" s="211" t="s">
        <v>12</v>
      </c>
      <c r="C43" s="47" t="s">
        <v>38</v>
      </c>
      <c r="D43" s="182" t="s">
        <v>179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496"/>
      <c r="P43" s="14"/>
      <c r="Q43" s="14"/>
      <c r="R43" s="14"/>
      <c r="S43" s="268"/>
      <c r="T43" s="14"/>
      <c r="U43" s="14"/>
      <c r="V43" s="497"/>
      <c r="W43" s="497"/>
      <c r="X43" s="497"/>
      <c r="Y43" s="38"/>
      <c r="Z43" s="311"/>
    </row>
    <row r="44" spans="1:47" ht="12.95" customHeight="1">
      <c r="A44" s="4"/>
      <c r="B44" s="211"/>
      <c r="C44" s="47"/>
      <c r="D44" s="182"/>
      <c r="E44" s="15" t="s">
        <v>30</v>
      </c>
      <c r="F44" s="1018" t="s">
        <v>237</v>
      </c>
      <c r="G44" s="1018"/>
      <c r="H44" s="1018"/>
      <c r="I44" s="378" t="s">
        <v>238</v>
      </c>
      <c r="J44" s="1125">
        <v>0</v>
      </c>
      <c r="K44" s="1125"/>
      <c r="L44" s="15" t="s">
        <v>69</v>
      </c>
      <c r="M44" s="1041">
        <v>1</v>
      </c>
      <c r="N44" s="1041"/>
      <c r="O44" s="15" t="s">
        <v>68</v>
      </c>
      <c r="P44" s="1042">
        <f>J44*M44</f>
        <v>0</v>
      </c>
      <c r="Q44" s="1042"/>
      <c r="R44" s="1042"/>
      <c r="S44" s="268"/>
      <c r="T44" s="14"/>
      <c r="U44" s="14"/>
      <c r="V44" s="42"/>
      <c r="W44" s="42"/>
      <c r="X44" s="42"/>
      <c r="Y44" s="38"/>
      <c r="Z44" s="311"/>
    </row>
    <row r="45" spans="1:47" ht="12.95" customHeight="1">
      <c r="A45" s="4"/>
      <c r="B45" s="211"/>
      <c r="C45" s="47"/>
      <c r="D45" s="182"/>
      <c r="E45" s="686" t="s">
        <v>30</v>
      </c>
      <c r="F45" s="1018" t="s">
        <v>276</v>
      </c>
      <c r="G45" s="1018"/>
      <c r="H45" s="1018"/>
      <c r="I45" s="689" t="s">
        <v>238</v>
      </c>
      <c r="J45" s="1125">
        <v>0</v>
      </c>
      <c r="K45" s="1125"/>
      <c r="L45" s="686" t="s">
        <v>69</v>
      </c>
      <c r="M45" s="1041">
        <v>1</v>
      </c>
      <c r="N45" s="1041"/>
      <c r="O45" s="686" t="s">
        <v>68</v>
      </c>
      <c r="P45" s="1042">
        <f>J45*M45</f>
        <v>0</v>
      </c>
      <c r="Q45" s="1042"/>
      <c r="R45" s="1042"/>
      <c r="S45" s="268"/>
      <c r="T45" s="14"/>
      <c r="U45" s="14"/>
      <c r="V45" s="685"/>
      <c r="W45" s="685"/>
      <c r="X45" s="685"/>
      <c r="Y45" s="38"/>
      <c r="Z45" s="311"/>
    </row>
    <row r="46" spans="1:47" ht="12.95" customHeight="1">
      <c r="A46" s="4"/>
      <c r="B46" s="211"/>
      <c r="C46" s="47"/>
      <c r="D46" s="182"/>
      <c r="E46" s="271"/>
      <c r="F46" s="272"/>
      <c r="G46" s="15"/>
      <c r="H46" s="273"/>
      <c r="I46" s="274"/>
      <c r="J46" s="15"/>
      <c r="K46" s="275"/>
      <c r="L46" s="275"/>
      <c r="M46" s="275"/>
      <c r="N46" s="14"/>
      <c r="O46" s="15"/>
      <c r="P46" s="14"/>
      <c r="Q46" s="14"/>
      <c r="R46" s="14"/>
      <c r="S46" s="268"/>
      <c r="T46" s="14"/>
      <c r="U46" s="14"/>
      <c r="V46" s="42"/>
      <c r="W46" s="42"/>
      <c r="X46" s="42"/>
      <c r="Y46" s="38"/>
      <c r="Z46" s="311"/>
    </row>
    <row r="47" spans="1:47" ht="12.95" customHeight="1" thickBot="1">
      <c r="A47" s="4"/>
      <c r="B47" s="276"/>
      <c r="C47" s="27"/>
      <c r="D47" s="14"/>
      <c r="E47" s="13"/>
      <c r="F47" s="14"/>
      <c r="G47" s="14"/>
      <c r="H47" s="14"/>
      <c r="I47" s="14"/>
      <c r="J47" s="14"/>
      <c r="K47" s="14"/>
      <c r="L47" s="14"/>
      <c r="M47" s="49"/>
      <c r="N47" s="49"/>
      <c r="O47" s="249"/>
      <c r="P47" s="49"/>
      <c r="Q47" s="49"/>
      <c r="R47" s="49"/>
      <c r="S47" s="277"/>
      <c r="T47" s="49"/>
      <c r="U47" s="49"/>
      <c r="V47" s="51"/>
      <c r="W47" s="251" t="s">
        <v>180</v>
      </c>
      <c r="X47" s="249" t="s">
        <v>29</v>
      </c>
      <c r="Y47" s="278">
        <f>SUM(P44:R45)</f>
        <v>0</v>
      </c>
      <c r="Z47" s="311"/>
    </row>
    <row r="48" spans="1:47" ht="12" customHeight="1" thickTop="1">
      <c r="A48" s="279"/>
      <c r="B48" s="280"/>
      <c r="C48" s="281"/>
      <c r="D48" s="256"/>
      <c r="E48" s="282"/>
      <c r="F48" s="256"/>
      <c r="G48" s="256"/>
      <c r="H48" s="256"/>
      <c r="I48" s="256"/>
      <c r="J48" s="256"/>
      <c r="K48" s="256"/>
      <c r="L48" s="256"/>
      <c r="M48" s="256"/>
      <c r="N48" s="256"/>
      <c r="O48" s="66"/>
      <c r="P48" s="256"/>
      <c r="Q48" s="256"/>
      <c r="R48" s="256"/>
      <c r="S48" s="270"/>
      <c r="T48" s="256"/>
      <c r="U48" s="256"/>
      <c r="V48" s="263"/>
      <c r="W48" s="283"/>
      <c r="X48" s="66"/>
      <c r="Y48" s="284"/>
      <c r="Z48" s="311"/>
    </row>
    <row r="49" spans="1:42" ht="12.95" customHeight="1">
      <c r="A49" s="221"/>
      <c r="B49" s="24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5"/>
      <c r="P49" s="14"/>
      <c r="Q49" s="14"/>
      <c r="R49" s="14"/>
      <c r="S49" s="268"/>
      <c r="T49" s="14"/>
      <c r="U49" s="14"/>
      <c r="V49" s="42"/>
      <c r="W49" s="42"/>
      <c r="X49" s="42"/>
      <c r="Y49" s="38"/>
      <c r="Z49" s="311"/>
    </row>
    <row r="50" spans="1:42" ht="12.95" customHeight="1">
      <c r="A50" s="4" t="s">
        <v>25</v>
      </c>
      <c r="B50" s="211" t="s">
        <v>13</v>
      </c>
      <c r="C50" s="47" t="s">
        <v>38</v>
      </c>
      <c r="D50" s="182" t="s">
        <v>179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5"/>
      <c r="P50" s="14"/>
      <c r="Q50" s="14"/>
      <c r="R50" s="14"/>
      <c r="S50" s="268"/>
      <c r="T50" s="14"/>
      <c r="U50" s="14"/>
      <c r="V50" s="42"/>
      <c r="W50" s="42"/>
      <c r="X50" s="42"/>
      <c r="Y50" s="38"/>
      <c r="Z50" s="311"/>
    </row>
    <row r="51" spans="1:42" ht="12.95" customHeight="1">
      <c r="A51" s="4"/>
      <c r="B51" s="211"/>
      <c r="C51" s="47"/>
      <c r="D51" s="182"/>
      <c r="E51" s="15" t="s">
        <v>30</v>
      </c>
      <c r="F51" s="1018" t="s">
        <v>237</v>
      </c>
      <c r="G51" s="1018"/>
      <c r="H51" s="1018"/>
      <c r="I51" s="378" t="s">
        <v>238</v>
      </c>
      <c r="J51" s="1125">
        <v>0</v>
      </c>
      <c r="K51" s="1125"/>
      <c r="L51" s="15" t="s">
        <v>69</v>
      </c>
      <c r="M51" s="1041">
        <v>1</v>
      </c>
      <c r="N51" s="1041"/>
      <c r="O51" s="15" t="s">
        <v>68</v>
      </c>
      <c r="P51" s="1042">
        <f>J51*M51</f>
        <v>0</v>
      </c>
      <c r="Q51" s="1042"/>
      <c r="R51" s="1042"/>
      <c r="S51" s="268"/>
      <c r="T51" s="14"/>
      <c r="U51" s="14"/>
      <c r="V51" s="42"/>
      <c r="W51" s="42"/>
      <c r="X51" s="42"/>
      <c r="Y51" s="38"/>
      <c r="Z51" s="311"/>
    </row>
    <row r="52" spans="1:42" ht="12.95" customHeight="1">
      <c r="A52" s="4"/>
      <c r="B52" s="211"/>
      <c r="C52" s="47"/>
      <c r="D52" s="182"/>
      <c r="E52" s="15" t="s">
        <v>30</v>
      </c>
      <c r="F52" s="1018" t="s">
        <v>277</v>
      </c>
      <c r="G52" s="1018"/>
      <c r="H52" s="1018"/>
      <c r="I52" s="378" t="s">
        <v>238</v>
      </c>
      <c r="J52" s="1125">
        <v>0</v>
      </c>
      <c r="K52" s="1125"/>
      <c r="L52" s="15" t="s">
        <v>69</v>
      </c>
      <c r="M52" s="1041">
        <v>1</v>
      </c>
      <c r="N52" s="1041"/>
      <c r="O52" s="15" t="s">
        <v>68</v>
      </c>
      <c r="P52" s="1042">
        <f>J52*M52</f>
        <v>0</v>
      </c>
      <c r="Q52" s="1042"/>
      <c r="R52" s="1042"/>
      <c r="S52" s="268"/>
      <c r="T52" s="14"/>
      <c r="U52" s="14"/>
      <c r="V52" s="42"/>
      <c r="W52" s="42"/>
      <c r="X52" s="42"/>
      <c r="Y52" s="38"/>
      <c r="Z52" s="311"/>
    </row>
    <row r="53" spans="1:42" ht="12.95" customHeight="1">
      <c r="A53" s="4"/>
      <c r="B53" s="211"/>
      <c r="C53" s="47"/>
      <c r="D53" s="182"/>
      <c r="E53" s="271"/>
      <c r="F53" s="272"/>
      <c r="G53" s="15"/>
      <c r="H53" s="273"/>
      <c r="I53" s="274"/>
      <c r="J53" s="15"/>
      <c r="K53" s="275"/>
      <c r="L53" s="275"/>
      <c r="M53" s="275"/>
      <c r="N53" s="14"/>
      <c r="O53" s="15"/>
      <c r="P53" s="14"/>
      <c r="Q53" s="14"/>
      <c r="R53" s="14"/>
      <c r="S53" s="268"/>
      <c r="T53" s="14"/>
      <c r="U53" s="14"/>
      <c r="V53" s="42"/>
      <c r="W53" s="42"/>
      <c r="X53" s="42"/>
      <c r="Y53" s="38"/>
      <c r="Z53" s="311"/>
      <c r="AE53" s="7">
        <v>0</v>
      </c>
    </row>
    <row r="54" spans="1:42" ht="12.95" customHeight="1" thickBot="1">
      <c r="A54" s="4"/>
      <c r="B54" s="276"/>
      <c r="C54" s="27"/>
      <c r="D54" s="14"/>
      <c r="E54" s="13"/>
      <c r="F54" s="14"/>
      <c r="G54" s="14"/>
      <c r="H54" s="14"/>
      <c r="I54" s="14"/>
      <c r="J54" s="14"/>
      <c r="K54" s="14"/>
      <c r="L54" s="14"/>
      <c r="M54" s="49"/>
      <c r="N54" s="49"/>
      <c r="O54" s="249"/>
      <c r="P54" s="49"/>
      <c r="Q54" s="49"/>
      <c r="R54" s="49"/>
      <c r="S54" s="277"/>
      <c r="T54" s="49"/>
      <c r="U54" s="49"/>
      <c r="V54" s="51"/>
      <c r="W54" s="251" t="s">
        <v>180</v>
      </c>
      <c r="X54" s="249" t="s">
        <v>29</v>
      </c>
      <c r="Y54" s="278">
        <f>SUM(P51:R52)</f>
        <v>0</v>
      </c>
      <c r="Z54" s="311"/>
    </row>
    <row r="55" spans="1:42" ht="12.95" customHeight="1" thickTop="1">
      <c r="A55" s="279"/>
      <c r="B55" s="280"/>
      <c r="C55" s="281"/>
      <c r="D55" s="256"/>
      <c r="E55" s="282"/>
      <c r="F55" s="256"/>
      <c r="G55" s="256"/>
      <c r="H55" s="256"/>
      <c r="I55" s="256"/>
      <c r="J55" s="256"/>
      <c r="K55" s="256"/>
      <c r="L55" s="256"/>
      <c r="M55" s="256"/>
      <c r="N55" s="256"/>
      <c r="O55" s="66"/>
      <c r="P55" s="256"/>
      <c r="Q55" s="256"/>
      <c r="R55" s="256"/>
      <c r="S55" s="270"/>
      <c r="T55" s="256"/>
      <c r="U55" s="256"/>
      <c r="V55" s="263"/>
      <c r="W55" s="283"/>
      <c r="X55" s="66"/>
      <c r="Y55" s="284"/>
      <c r="Z55" s="311"/>
    </row>
    <row r="56" spans="1:42" ht="12.95" customHeight="1">
      <c r="A56" s="221"/>
      <c r="B56" s="248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5"/>
      <c r="P56" s="14"/>
      <c r="Q56" s="14"/>
      <c r="R56" s="14"/>
      <c r="S56" s="268"/>
      <c r="T56" s="14"/>
      <c r="U56" s="14"/>
      <c r="V56" s="42"/>
      <c r="W56" s="42"/>
      <c r="X56" s="42"/>
      <c r="Y56" s="38"/>
      <c r="Z56" s="311"/>
    </row>
    <row r="57" spans="1:42" ht="12.95" customHeight="1">
      <c r="A57" s="4" t="s">
        <v>53</v>
      </c>
      <c r="B57" s="285" t="s">
        <v>181</v>
      </c>
      <c r="C57" s="182" t="s">
        <v>38</v>
      </c>
      <c r="D57" s="182" t="s">
        <v>11</v>
      </c>
      <c r="E57" s="14"/>
      <c r="F57" s="14"/>
      <c r="G57" s="14"/>
      <c r="H57" s="14"/>
      <c r="I57" s="14"/>
      <c r="J57" s="14"/>
      <c r="K57" s="14"/>
      <c r="L57" s="14"/>
      <c r="M57" s="14"/>
      <c r="N57" s="73"/>
      <c r="O57" s="15"/>
      <c r="P57" s="14"/>
      <c r="Q57" s="14"/>
      <c r="R57" s="14"/>
      <c r="S57" s="268"/>
      <c r="T57" s="14"/>
      <c r="U57" s="14"/>
      <c r="V57" s="42"/>
      <c r="W57" s="42"/>
      <c r="X57" s="42"/>
      <c r="Y57" s="38"/>
      <c r="Z57" s="311"/>
    </row>
    <row r="58" spans="1:42" ht="12.95" customHeight="1">
      <c r="A58" s="221"/>
      <c r="B58" s="248"/>
      <c r="C58" s="14"/>
      <c r="D58" s="14"/>
      <c r="E58" s="15" t="s">
        <v>30</v>
      </c>
      <c r="F58" s="14" t="s">
        <v>34</v>
      </c>
      <c r="G58" s="14"/>
      <c r="H58" s="14"/>
      <c r="I58" s="15" t="s">
        <v>29</v>
      </c>
      <c r="J58" s="924">
        <v>94</v>
      </c>
      <c r="K58" s="924"/>
      <c r="L58" s="924"/>
      <c r="M58" s="924"/>
      <c r="N58" s="14" t="s">
        <v>35</v>
      </c>
      <c r="O58" s="14"/>
      <c r="P58" s="14"/>
      <c r="Q58" s="14"/>
      <c r="R58" s="14"/>
      <c r="S58" s="14"/>
      <c r="T58" s="14"/>
      <c r="U58" s="14"/>
      <c r="V58" s="84"/>
      <c r="W58" s="84"/>
      <c r="X58" s="84"/>
      <c r="Y58" s="286"/>
      <c r="Z58" s="311"/>
      <c r="AI58" s="1126"/>
      <c r="AJ58" s="1126"/>
      <c r="AM58" s="1126"/>
      <c r="AN58" s="1126"/>
      <c r="AO58" s="1126"/>
      <c r="AP58" s="1126"/>
    </row>
    <row r="59" spans="1:42" ht="12.95" customHeight="1">
      <c r="A59" s="221"/>
      <c r="B59" s="248"/>
      <c r="C59" s="14"/>
      <c r="D59" s="14"/>
      <c r="E59" s="15" t="s">
        <v>30</v>
      </c>
      <c r="F59" s="14" t="s">
        <v>182</v>
      </c>
      <c r="G59" s="14"/>
      <c r="H59" s="14"/>
      <c r="I59" s="15" t="s">
        <v>29</v>
      </c>
      <c r="J59" s="926">
        <f>Y40</f>
        <v>0</v>
      </c>
      <c r="K59" s="926"/>
      <c r="L59" s="926"/>
      <c r="M59" s="926"/>
      <c r="N59" s="15" t="s">
        <v>32</v>
      </c>
      <c r="O59" s="902"/>
      <c r="P59" s="902"/>
      <c r="Q59" s="902"/>
      <c r="R59" s="902"/>
      <c r="S59" s="15"/>
      <c r="T59" s="940"/>
      <c r="U59" s="940"/>
      <c r="V59" s="940"/>
      <c r="W59" s="940"/>
      <c r="X59" s="940"/>
      <c r="Y59" s="286"/>
      <c r="Z59" s="311"/>
      <c r="AI59" s="1127"/>
      <c r="AJ59" s="1127"/>
      <c r="AM59" s="1128"/>
      <c r="AN59" s="1128"/>
      <c r="AO59" s="1128"/>
      <c r="AP59" s="1126"/>
    </row>
    <row r="60" spans="1:42" ht="12.95" customHeight="1">
      <c r="A60" s="221"/>
      <c r="B60" s="248"/>
      <c r="C60" s="14"/>
      <c r="D60" s="14"/>
      <c r="E60" s="15" t="s">
        <v>30</v>
      </c>
      <c r="F60" s="14" t="s">
        <v>183</v>
      </c>
      <c r="G60" s="14"/>
      <c r="H60" s="14"/>
      <c r="I60" s="15" t="s">
        <v>68</v>
      </c>
      <c r="J60" s="940">
        <f>J59</f>
        <v>0</v>
      </c>
      <c r="K60" s="940"/>
      <c r="L60" s="940"/>
      <c r="M60" s="940"/>
      <c r="N60" s="940"/>
      <c r="O60" s="15" t="s">
        <v>69</v>
      </c>
      <c r="P60" s="947">
        <f>J58/1000</f>
        <v>9.4E-2</v>
      </c>
      <c r="Q60" s="947"/>
      <c r="R60" s="947"/>
      <c r="S60" s="947"/>
      <c r="T60" s="947"/>
      <c r="U60" s="14"/>
      <c r="V60" s="84"/>
      <c r="W60" s="84"/>
      <c r="X60" s="84"/>
      <c r="Y60" s="286"/>
      <c r="Z60" s="311"/>
      <c r="AI60" s="1127"/>
      <c r="AJ60" s="1127"/>
      <c r="AM60" s="1128"/>
      <c r="AN60" s="1130"/>
      <c r="AO60" s="1130"/>
      <c r="AP60" s="1130"/>
    </row>
    <row r="61" spans="1:42" ht="12.95" customHeight="1">
      <c r="A61" s="221"/>
      <c r="B61" s="248"/>
      <c r="C61" s="14"/>
      <c r="D61" s="14"/>
      <c r="E61" s="14"/>
      <c r="F61" s="14"/>
      <c r="G61" s="42"/>
      <c r="H61" s="14"/>
      <c r="I61" s="15" t="s">
        <v>68</v>
      </c>
      <c r="J61" s="936">
        <f>J60*P60</f>
        <v>0</v>
      </c>
      <c r="K61" s="936"/>
      <c r="L61" s="936"/>
      <c r="M61" s="936"/>
      <c r="N61" s="936"/>
      <c r="O61" s="15"/>
      <c r="P61" s="14"/>
      <c r="Q61" s="14"/>
      <c r="R61" s="15"/>
      <c r="S61" s="287"/>
      <c r="T61" s="287"/>
      <c r="U61" s="287"/>
      <c r="V61" s="287"/>
      <c r="W61" s="287"/>
      <c r="X61" s="84"/>
      <c r="Y61" s="38"/>
      <c r="Z61" s="311"/>
      <c r="AI61" s="1127"/>
      <c r="AJ61" s="1127"/>
      <c r="AM61" s="1128"/>
      <c r="AN61" s="1128"/>
      <c r="AO61" s="1128"/>
      <c r="AP61" s="1126"/>
    </row>
    <row r="62" spans="1:42" ht="12.95" customHeight="1">
      <c r="A62" s="221"/>
      <c r="B62" s="248"/>
      <c r="C62" s="14"/>
      <c r="D62" s="14"/>
      <c r="E62" s="14"/>
      <c r="F62" s="14"/>
      <c r="G62" s="42"/>
      <c r="H62" s="14"/>
      <c r="O62" s="15"/>
      <c r="P62" s="15"/>
      <c r="Q62" s="15"/>
      <c r="R62" s="14"/>
      <c r="S62" s="15"/>
      <c r="T62" s="14"/>
      <c r="U62" s="14"/>
      <c r="V62" s="84"/>
      <c r="W62" s="84"/>
      <c r="X62" s="84"/>
      <c r="Y62" s="38"/>
      <c r="Z62" s="311"/>
      <c r="AI62" s="288"/>
      <c r="AJ62" s="288"/>
      <c r="AM62" s="289"/>
      <c r="AN62" s="289"/>
      <c r="AO62" s="289"/>
      <c r="AP62" s="231"/>
    </row>
    <row r="63" spans="1:42" ht="12.95" customHeight="1" thickBot="1">
      <c r="A63" s="221"/>
      <c r="B63" s="248"/>
      <c r="C63" s="14"/>
      <c r="D63" s="14"/>
      <c r="E63" s="14"/>
      <c r="F63" s="14"/>
      <c r="G63" s="44"/>
      <c r="H63" s="44"/>
      <c r="I63" s="44"/>
      <c r="J63" s="14"/>
      <c r="K63" s="14"/>
      <c r="L63" s="14"/>
      <c r="M63" s="15"/>
      <c r="N63" s="15"/>
      <c r="O63" s="14"/>
      <c r="P63" s="48"/>
      <c r="Q63" s="48"/>
      <c r="R63" s="63"/>
      <c r="S63" s="49"/>
      <c r="T63" s="49"/>
      <c r="U63" s="49"/>
      <c r="V63" s="86"/>
      <c r="W63" s="251" t="s">
        <v>178</v>
      </c>
      <c r="X63" s="249" t="s">
        <v>29</v>
      </c>
      <c r="Y63" s="89">
        <f>J61</f>
        <v>0</v>
      </c>
      <c r="Z63" s="311"/>
    </row>
    <row r="64" spans="1:42" ht="12.95" customHeight="1" thickTop="1">
      <c r="A64" s="254"/>
      <c r="B64" s="269"/>
      <c r="C64" s="256"/>
      <c r="D64" s="256"/>
      <c r="E64" s="256"/>
      <c r="F64" s="256"/>
      <c r="G64" s="348"/>
      <c r="H64" s="348"/>
      <c r="I64" s="348"/>
      <c r="J64" s="256"/>
      <c r="K64" s="256"/>
      <c r="L64" s="256"/>
      <c r="M64" s="66"/>
      <c r="N64" s="66"/>
      <c r="O64" s="256"/>
      <c r="P64" s="349"/>
      <c r="Q64" s="349"/>
      <c r="R64" s="349"/>
      <c r="S64" s="256"/>
      <c r="T64" s="256"/>
      <c r="U64" s="256"/>
      <c r="V64" s="350"/>
      <c r="W64" s="283"/>
      <c r="X64" s="66"/>
      <c r="Y64" s="489"/>
      <c r="Z64" s="311"/>
    </row>
    <row r="65" spans="1:30" ht="12.95" customHeight="1">
      <c r="A65" s="8"/>
      <c r="B65" s="206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4"/>
      <c r="W65" s="14"/>
      <c r="X65" s="14"/>
      <c r="Y65" s="6"/>
      <c r="Z65" s="311"/>
    </row>
    <row r="66" spans="1:30" ht="12.95" customHeight="1">
      <c r="A66" s="4" t="s">
        <v>33</v>
      </c>
      <c r="B66" s="276" t="s">
        <v>104</v>
      </c>
      <c r="C66" s="47" t="s">
        <v>38</v>
      </c>
      <c r="D66" s="290" t="s">
        <v>14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4"/>
      <c r="W66" s="14"/>
      <c r="X66" s="14"/>
      <c r="Y66" s="6"/>
      <c r="Z66" s="311"/>
    </row>
    <row r="67" spans="1:30" ht="12.95" customHeight="1">
      <c r="A67" s="8"/>
      <c r="B67" s="9"/>
      <c r="C67" s="27"/>
      <c r="D67" s="686" t="s">
        <v>30</v>
      </c>
      <c r="E67" s="1131" t="s">
        <v>241</v>
      </c>
      <c r="F67" s="1131"/>
      <c r="G67" s="1131"/>
      <c r="H67" s="1131"/>
      <c r="I67" s="526" t="s">
        <v>29</v>
      </c>
      <c r="J67" s="1132">
        <v>0</v>
      </c>
      <c r="K67" s="1132"/>
      <c r="L67" s="527" t="s">
        <v>69</v>
      </c>
      <c r="M67" s="1133">
        <v>1</v>
      </c>
      <c r="N67" s="1133"/>
      <c r="O67" s="526" t="s">
        <v>69</v>
      </c>
      <c r="P67" s="1129">
        <v>1</v>
      </c>
      <c r="Q67" s="1129"/>
      <c r="R67" s="526" t="s">
        <v>68</v>
      </c>
      <c r="S67" s="1129">
        <f>TRUNC(J67*M67*P67,0)</f>
        <v>0</v>
      </c>
      <c r="T67" s="1129"/>
      <c r="Y67" s="6"/>
      <c r="Z67" s="311"/>
    </row>
    <row r="68" spans="1:30" ht="12.95" customHeight="1">
      <c r="A68" s="8"/>
      <c r="B68" s="9"/>
      <c r="C68" s="27"/>
      <c r="D68" s="686" t="s">
        <v>30</v>
      </c>
      <c r="E68" s="1131" t="s">
        <v>240</v>
      </c>
      <c r="F68" s="1131"/>
      <c r="G68" s="1131"/>
      <c r="H68" s="1131"/>
      <c r="I68" s="526" t="s">
        <v>29</v>
      </c>
      <c r="J68" s="1132">
        <v>0</v>
      </c>
      <c r="K68" s="1132"/>
      <c r="L68" s="527" t="s">
        <v>69</v>
      </c>
      <c r="M68" s="1133">
        <v>3</v>
      </c>
      <c r="N68" s="1133"/>
      <c r="O68" s="526" t="s">
        <v>69</v>
      </c>
      <c r="P68" s="1129">
        <v>1</v>
      </c>
      <c r="Q68" s="1129"/>
      <c r="R68" s="526" t="s">
        <v>68</v>
      </c>
      <c r="S68" s="1129">
        <f>TRUNC(J68*M68*P68,0)</f>
        <v>0</v>
      </c>
      <c r="T68" s="1129"/>
      <c r="Y68" s="292"/>
      <c r="Z68" s="311"/>
    </row>
    <row r="69" spans="1:30" ht="12.95" customHeight="1">
      <c r="A69" s="8"/>
      <c r="B69" s="293"/>
      <c r="C69" s="294"/>
      <c r="D69" s="14"/>
      <c r="E69" s="14"/>
      <c r="F69" s="182"/>
      <c r="G69" s="182"/>
      <c r="H69" s="182"/>
      <c r="I69" s="182"/>
      <c r="U69" s="15"/>
      <c r="V69" s="15"/>
      <c r="W69" s="15"/>
      <c r="X69" s="15"/>
      <c r="Y69" s="6"/>
      <c r="Z69" s="311"/>
    </row>
    <row r="70" spans="1:30" ht="12.95" customHeight="1" thickBot="1">
      <c r="A70" s="8"/>
      <c r="B70" s="293"/>
      <c r="C70" s="294"/>
      <c r="D70" s="14"/>
      <c r="E70" s="14"/>
      <c r="F70" s="182"/>
      <c r="G70" s="182"/>
      <c r="H70" s="182"/>
      <c r="I70" s="182"/>
      <c r="P70" s="15"/>
      <c r="Q70" s="15"/>
      <c r="R70" s="15"/>
      <c r="S70" s="15"/>
      <c r="T70" s="15"/>
      <c r="U70" s="249"/>
      <c r="V70" s="249"/>
      <c r="W70" s="251" t="s">
        <v>184</v>
      </c>
      <c r="X70" s="249" t="s">
        <v>29</v>
      </c>
      <c r="Y70" s="295">
        <f>SUM(S67:T68)</f>
        <v>0</v>
      </c>
      <c r="Z70" s="311"/>
      <c r="AA70" s="296"/>
      <c r="AB70" s="296"/>
      <c r="AC70" s="296"/>
      <c r="AD70" s="296"/>
    </row>
    <row r="71" spans="1:30" ht="12.95" customHeight="1" thickTop="1">
      <c r="A71" s="19"/>
      <c r="B71" s="297"/>
      <c r="C71" s="298"/>
      <c r="D71" s="256"/>
      <c r="E71" s="256"/>
      <c r="F71" s="299"/>
      <c r="G71" s="299"/>
      <c r="H71" s="299"/>
      <c r="I71" s="299"/>
      <c r="J71" s="265"/>
      <c r="K71" s="265"/>
      <c r="L71" s="265"/>
      <c r="M71" s="265"/>
      <c r="N71" s="265"/>
      <c r="O71" s="265"/>
      <c r="P71" s="66"/>
      <c r="Q71" s="66"/>
      <c r="R71" s="66"/>
      <c r="S71" s="66"/>
      <c r="T71" s="66"/>
      <c r="U71" s="66"/>
      <c r="V71" s="66"/>
      <c r="W71" s="283"/>
      <c r="X71" s="66"/>
      <c r="Y71" s="490"/>
      <c r="Z71" s="311"/>
      <c r="AA71" s="296"/>
      <c r="AB71" s="296"/>
      <c r="AC71" s="296"/>
      <c r="AD71" s="296"/>
    </row>
    <row r="72" spans="1:30" ht="12.95" customHeight="1">
      <c r="A72" s="824"/>
      <c r="B72" s="825"/>
      <c r="C72" s="300"/>
      <c r="D72" s="826"/>
      <c r="E72" s="826"/>
      <c r="F72" s="827"/>
      <c r="G72" s="827"/>
      <c r="H72" s="827"/>
      <c r="I72" s="827"/>
      <c r="J72" s="828"/>
      <c r="K72" s="829"/>
      <c r="L72" s="829"/>
      <c r="M72" s="82"/>
      <c r="N72" s="830"/>
      <c r="O72" s="82"/>
      <c r="P72" s="831"/>
      <c r="Q72" s="831"/>
      <c r="R72" s="82"/>
      <c r="S72" s="832"/>
      <c r="T72" s="833"/>
      <c r="U72" s="82"/>
      <c r="V72" s="834"/>
      <c r="W72" s="834"/>
      <c r="X72" s="834"/>
      <c r="Y72" s="835"/>
    </row>
    <row r="73" spans="1:30" ht="12.95" customHeight="1">
      <c r="A73" s="8"/>
      <c r="B73" s="386"/>
      <c r="C73" s="15"/>
      <c r="D73" s="301"/>
      <c r="E73" s="301"/>
      <c r="F73" s="301"/>
      <c r="G73" s="301"/>
      <c r="H73" s="301"/>
      <c r="I73" s="301"/>
      <c r="J73" s="13"/>
      <c r="K73" s="302"/>
      <c r="L73" s="302"/>
      <c r="M73" s="15"/>
      <c r="N73" s="303"/>
      <c r="O73" s="15"/>
      <c r="P73" s="304"/>
      <c r="Q73" s="304"/>
      <c r="R73" s="15"/>
      <c r="S73" s="305"/>
      <c r="T73" s="42"/>
      <c r="U73" s="15"/>
      <c r="V73" s="306"/>
      <c r="W73" s="306"/>
      <c r="X73" s="306"/>
      <c r="Y73" s="492"/>
    </row>
    <row r="74" spans="1:30" ht="12.95" customHeight="1">
      <c r="A74" s="8"/>
      <c r="B74" s="386"/>
      <c r="C74" s="15"/>
      <c r="D74" s="301"/>
      <c r="E74" s="301"/>
      <c r="F74" s="301"/>
      <c r="G74" s="301"/>
      <c r="H74" s="301"/>
      <c r="I74" s="301"/>
      <c r="J74" s="13"/>
      <c r="K74" s="302"/>
      <c r="L74" s="302"/>
      <c r="M74" s="15"/>
      <c r="N74" s="303"/>
      <c r="O74" s="15"/>
      <c r="P74" s="304"/>
      <c r="Q74" s="304"/>
      <c r="R74" s="15"/>
      <c r="S74" s="305"/>
      <c r="T74" s="42"/>
      <c r="U74" s="15"/>
      <c r="V74" s="306"/>
      <c r="W74" s="306"/>
      <c r="X74" s="306"/>
      <c r="Y74" s="492"/>
    </row>
    <row r="75" spans="1:30" ht="12.95" customHeight="1">
      <c r="A75" s="8"/>
      <c r="B75" s="386"/>
      <c r="C75" s="15"/>
      <c r="D75" s="301"/>
      <c r="E75" s="301"/>
      <c r="F75" s="301"/>
      <c r="G75" s="301"/>
      <c r="H75" s="301"/>
      <c r="I75" s="301"/>
      <c r="J75" s="13"/>
      <c r="K75" s="302"/>
      <c r="L75" s="302"/>
      <c r="M75" s="15"/>
      <c r="N75" s="303"/>
      <c r="O75" s="15"/>
      <c r="P75" s="304"/>
      <c r="Q75" s="304"/>
      <c r="R75" s="15"/>
      <c r="S75" s="305"/>
      <c r="T75" s="42"/>
      <c r="U75" s="15"/>
      <c r="V75" s="306"/>
      <c r="W75" s="306"/>
      <c r="X75" s="306"/>
      <c r="Y75" s="492"/>
    </row>
    <row r="76" spans="1:30" ht="12.95" customHeight="1">
      <c r="A76" s="8"/>
      <c r="B76" s="386"/>
      <c r="C76" s="15"/>
      <c r="D76" s="301"/>
      <c r="E76" s="301"/>
      <c r="F76" s="301"/>
      <c r="G76" s="301"/>
      <c r="H76" s="301"/>
      <c r="I76" s="301"/>
      <c r="J76" s="13"/>
      <c r="K76" s="302"/>
      <c r="L76" s="302"/>
      <c r="M76" s="15"/>
      <c r="N76" s="303"/>
      <c r="O76" s="15"/>
      <c r="P76" s="304"/>
      <c r="Q76" s="304"/>
      <c r="R76" s="15"/>
      <c r="S76" s="305"/>
      <c r="T76" s="42"/>
      <c r="U76" s="15"/>
      <c r="V76" s="306"/>
      <c r="W76" s="306"/>
      <c r="X76" s="306"/>
      <c r="Y76" s="492"/>
    </row>
    <row r="77" spans="1:30" ht="12.95" customHeight="1">
      <c r="A77" s="8"/>
      <c r="B77" s="386"/>
      <c r="C77" s="15"/>
      <c r="D77" s="301"/>
      <c r="E77" s="301"/>
      <c r="F77" s="301"/>
      <c r="G77" s="301"/>
      <c r="H77" s="301"/>
      <c r="I77" s="301"/>
      <c r="J77" s="13"/>
      <c r="K77" s="302"/>
      <c r="L77" s="302"/>
      <c r="M77" s="15"/>
      <c r="N77" s="303"/>
      <c r="O77" s="15"/>
      <c r="P77" s="304"/>
      <c r="Q77" s="304"/>
      <c r="R77" s="15"/>
      <c r="S77" s="305"/>
      <c r="T77" s="42"/>
      <c r="U77" s="15"/>
      <c r="V77" s="306"/>
      <c r="W77" s="306"/>
      <c r="X77" s="306"/>
      <c r="Y77" s="492"/>
    </row>
    <row r="78" spans="1:30" ht="12.95" customHeight="1">
      <c r="A78" s="8"/>
      <c r="B78" s="386"/>
      <c r="C78" s="15"/>
      <c r="D78" s="301"/>
      <c r="E78" s="301"/>
      <c r="F78" s="301"/>
      <c r="G78" s="301"/>
      <c r="H78" s="301"/>
      <c r="I78" s="301"/>
      <c r="J78" s="13"/>
      <c r="K78" s="302"/>
      <c r="L78" s="302"/>
      <c r="M78" s="15"/>
      <c r="N78" s="303"/>
      <c r="O78" s="15"/>
      <c r="P78" s="304"/>
      <c r="Q78" s="304"/>
      <c r="R78" s="15"/>
      <c r="S78" s="305"/>
      <c r="T78" s="42"/>
      <c r="U78" s="15"/>
      <c r="V78" s="306"/>
      <c r="W78" s="306"/>
      <c r="X78" s="306"/>
      <c r="Y78" s="492"/>
    </row>
    <row r="79" spans="1:30" ht="12.95" customHeight="1">
      <c r="A79" s="8"/>
      <c r="B79" s="386"/>
      <c r="C79" s="15"/>
      <c r="D79" s="301"/>
      <c r="E79" s="301"/>
      <c r="F79" s="301"/>
      <c r="G79" s="301"/>
      <c r="H79" s="301"/>
      <c r="I79" s="301"/>
      <c r="J79" s="13"/>
      <c r="K79" s="302"/>
      <c r="L79" s="302"/>
      <c r="M79" s="15"/>
      <c r="N79" s="303"/>
      <c r="O79" s="15"/>
      <c r="P79" s="304"/>
      <c r="Q79" s="304"/>
      <c r="R79" s="15"/>
      <c r="S79" s="305"/>
      <c r="T79" s="42"/>
      <c r="U79" s="15"/>
      <c r="V79" s="306"/>
      <c r="W79" s="306"/>
      <c r="X79" s="306"/>
      <c r="Y79" s="491"/>
    </row>
    <row r="80" spans="1:30" ht="12.95" customHeight="1">
      <c r="A80" s="221"/>
      <c r="B80" s="388"/>
      <c r="C80" s="14"/>
      <c r="D80" s="14"/>
      <c r="E80" s="14"/>
      <c r="F80" s="227"/>
      <c r="G80" s="227"/>
      <c r="H80" s="227"/>
      <c r="I80" s="227"/>
      <c r="J80" s="227"/>
      <c r="K80" s="227"/>
      <c r="L80" s="35"/>
      <c r="M80" s="229"/>
      <c r="N80" s="14"/>
      <c r="O80" s="14"/>
      <c r="P80" s="228"/>
      <c r="Q80" s="228"/>
      <c r="R80" s="307"/>
      <c r="S80" s="307"/>
      <c r="T80" s="307"/>
      <c r="U80" s="307"/>
      <c r="V80" s="308"/>
      <c r="W80" s="308"/>
      <c r="X80" s="42"/>
      <c r="Y80" s="492"/>
    </row>
    <row r="81" spans="1:25" ht="12.95" customHeight="1">
      <c r="A81" s="221"/>
      <c r="B81" s="388"/>
      <c r="C81" s="14"/>
      <c r="D81" s="14"/>
      <c r="E81" s="14"/>
      <c r="F81" s="227"/>
      <c r="G81" s="227"/>
      <c r="H81" s="227"/>
      <c r="I81" s="227"/>
      <c r="J81" s="227"/>
      <c r="K81" s="227"/>
      <c r="L81" s="35"/>
      <c r="M81" s="229"/>
      <c r="N81" s="14"/>
      <c r="O81" s="14"/>
      <c r="P81" s="228"/>
      <c r="Q81" s="228"/>
      <c r="R81" s="307"/>
      <c r="S81" s="307"/>
      <c r="T81" s="307"/>
      <c r="U81" s="307"/>
      <c r="V81" s="308"/>
      <c r="W81" s="308"/>
      <c r="X81" s="42"/>
      <c r="Y81" s="492"/>
    </row>
    <row r="82" spans="1:25" ht="12.95" customHeight="1">
      <c r="A82" s="221"/>
      <c r="B82" s="388"/>
      <c r="C82" s="14"/>
      <c r="D82" s="14"/>
      <c r="E82" s="14"/>
      <c r="F82" s="227"/>
      <c r="G82" s="227"/>
      <c r="H82" s="227"/>
      <c r="I82" s="227"/>
      <c r="J82" s="227"/>
      <c r="K82" s="227"/>
      <c r="L82" s="35"/>
      <c r="M82" s="229"/>
      <c r="N82" s="14"/>
      <c r="O82" s="14"/>
      <c r="P82" s="228"/>
      <c r="Q82" s="228"/>
      <c r="R82" s="307"/>
      <c r="S82" s="307"/>
      <c r="T82" s="307"/>
      <c r="U82" s="307"/>
      <c r="V82" s="308"/>
      <c r="W82" s="308"/>
      <c r="X82" s="42"/>
      <c r="Y82" s="492"/>
    </row>
    <row r="83" spans="1:25" ht="12.95" customHeight="1">
      <c r="A83" s="221"/>
      <c r="B83" s="388"/>
      <c r="C83" s="14"/>
      <c r="D83" s="14"/>
      <c r="E83" s="14"/>
      <c r="F83" s="227"/>
      <c r="G83" s="227"/>
      <c r="H83" s="227"/>
      <c r="I83" s="227"/>
      <c r="J83" s="227"/>
      <c r="K83" s="227"/>
      <c r="L83" s="35"/>
      <c r="M83" s="229"/>
      <c r="N83" s="14"/>
      <c r="O83" s="14"/>
      <c r="P83" s="228"/>
      <c r="Q83" s="228"/>
      <c r="R83" s="307"/>
      <c r="S83" s="307"/>
      <c r="T83" s="307"/>
      <c r="U83" s="307"/>
      <c r="V83" s="308"/>
      <c r="W83" s="308"/>
      <c r="X83" s="42"/>
      <c r="Y83" s="492"/>
    </row>
    <row r="84" spans="1:25" ht="12.95" customHeight="1">
      <c r="A84" s="221"/>
      <c r="B84" s="388"/>
      <c r="C84" s="14"/>
      <c r="D84" s="14"/>
      <c r="E84" s="14"/>
      <c r="F84" s="227"/>
      <c r="G84" s="227"/>
      <c r="H84" s="227"/>
      <c r="I84" s="227"/>
      <c r="J84" s="227"/>
      <c r="K84" s="227"/>
      <c r="L84" s="35"/>
      <c r="M84" s="229"/>
      <c r="N84" s="14"/>
      <c r="O84" s="14"/>
      <c r="P84" s="228"/>
      <c r="Q84" s="228"/>
      <c r="R84" s="307"/>
      <c r="S84" s="307"/>
      <c r="T84" s="307"/>
      <c r="U84" s="307"/>
      <c r="V84" s="308"/>
      <c r="W84" s="308"/>
      <c r="X84" s="42"/>
      <c r="Y84" s="492"/>
    </row>
    <row r="85" spans="1:25" ht="12.95" customHeight="1">
      <c r="A85" s="221"/>
      <c r="B85" s="388"/>
      <c r="C85" s="14"/>
      <c r="D85" s="14"/>
      <c r="E85" s="14"/>
      <c r="F85" s="227"/>
      <c r="G85" s="227"/>
      <c r="H85" s="227"/>
      <c r="I85" s="227"/>
      <c r="J85" s="227"/>
      <c r="K85" s="227"/>
      <c r="L85" s="35"/>
      <c r="M85" s="229"/>
      <c r="N85" s="14"/>
      <c r="O85" s="14"/>
      <c r="P85" s="228"/>
      <c r="Q85" s="228"/>
      <c r="R85" s="307"/>
      <c r="S85" s="307"/>
      <c r="T85" s="307"/>
      <c r="U85" s="307"/>
      <c r="V85" s="308"/>
      <c r="W85" s="308"/>
      <c r="X85" s="42"/>
      <c r="Y85" s="492"/>
    </row>
    <row r="86" spans="1:25" ht="12.95" customHeight="1">
      <c r="A86" s="221"/>
      <c r="B86" s="388"/>
      <c r="C86" s="14"/>
      <c r="D86" s="14"/>
      <c r="E86" s="14"/>
      <c r="F86" s="227"/>
      <c r="G86" s="227"/>
      <c r="H86" s="227"/>
      <c r="I86" s="227"/>
      <c r="J86" s="227"/>
      <c r="K86" s="227"/>
      <c r="L86" s="35"/>
      <c r="M86" s="229"/>
      <c r="N86" s="14"/>
      <c r="O86" s="14"/>
      <c r="P86" s="228"/>
      <c r="Q86" s="228"/>
      <c r="R86" s="307"/>
      <c r="S86" s="307"/>
      <c r="T86" s="307"/>
      <c r="U86" s="307"/>
      <c r="V86" s="308"/>
      <c r="W86" s="308"/>
      <c r="X86" s="42"/>
      <c r="Y86" s="492"/>
    </row>
    <row r="87" spans="1:25" ht="12.95" customHeight="1">
      <c r="A87" s="221"/>
      <c r="B87" s="388"/>
      <c r="C87" s="14"/>
      <c r="D87" s="14"/>
      <c r="E87" s="14"/>
      <c r="F87" s="227"/>
      <c r="G87" s="227"/>
      <c r="H87" s="227"/>
      <c r="I87" s="227"/>
      <c r="J87" s="227"/>
      <c r="K87" s="227"/>
      <c r="L87" s="35"/>
      <c r="M87" s="229"/>
      <c r="N87" s="14"/>
      <c r="O87" s="14"/>
      <c r="P87" s="228"/>
      <c r="Q87" s="228"/>
      <c r="R87" s="307"/>
      <c r="S87" s="307"/>
      <c r="T87" s="307"/>
      <c r="U87" s="307"/>
      <c r="V87" s="308"/>
      <c r="W87" s="308"/>
      <c r="X87" s="42"/>
      <c r="Y87" s="492"/>
    </row>
    <row r="88" spans="1:25" ht="12.95" customHeight="1">
      <c r="A88" s="221"/>
      <c r="B88" s="388"/>
      <c r="C88" s="14"/>
      <c r="D88" s="14"/>
      <c r="E88" s="14"/>
      <c r="F88" s="227"/>
      <c r="G88" s="227"/>
      <c r="H88" s="227"/>
      <c r="I88" s="227"/>
      <c r="J88" s="227"/>
      <c r="K88" s="227"/>
      <c r="L88" s="35"/>
      <c r="M88" s="229"/>
      <c r="N88" s="14"/>
      <c r="O88" s="14"/>
      <c r="P88" s="228"/>
      <c r="Q88" s="228"/>
      <c r="R88" s="307"/>
      <c r="S88" s="307"/>
      <c r="T88" s="307"/>
      <c r="U88" s="307"/>
      <c r="V88" s="308"/>
      <c r="W88" s="308"/>
      <c r="X88" s="42"/>
      <c r="Y88" s="492"/>
    </row>
    <row r="89" spans="1:25" ht="12.95" customHeight="1">
      <c r="A89" s="221"/>
      <c r="B89" s="388"/>
      <c r="C89" s="14"/>
      <c r="D89" s="14"/>
      <c r="E89" s="14"/>
      <c r="F89" s="227"/>
      <c r="G89" s="227"/>
      <c r="H89" s="227"/>
      <c r="I89" s="227"/>
      <c r="J89" s="227"/>
      <c r="K89" s="227"/>
      <c r="L89" s="35"/>
      <c r="M89" s="229"/>
      <c r="N89" s="14"/>
      <c r="O89" s="14"/>
      <c r="P89" s="228"/>
      <c r="Q89" s="228"/>
      <c r="R89" s="307"/>
      <c r="S89" s="307"/>
      <c r="T89" s="307"/>
      <c r="U89" s="307"/>
      <c r="V89" s="308"/>
      <c r="W89" s="308"/>
      <c r="X89" s="42"/>
      <c r="Y89" s="492"/>
    </row>
    <row r="90" spans="1:25" ht="12.95" customHeight="1">
      <c r="A90" s="221"/>
      <c r="B90" s="388"/>
      <c r="C90" s="14"/>
      <c r="D90" s="14"/>
      <c r="E90" s="14"/>
      <c r="F90" s="227"/>
      <c r="G90" s="227"/>
      <c r="H90" s="227"/>
      <c r="I90" s="227"/>
      <c r="J90" s="227"/>
      <c r="K90" s="227"/>
      <c r="L90" s="35"/>
      <c r="M90" s="229"/>
      <c r="N90" s="14"/>
      <c r="O90" s="14"/>
      <c r="P90" s="228"/>
      <c r="Q90" s="228"/>
      <c r="R90" s="307"/>
      <c r="S90" s="307"/>
      <c r="T90" s="307"/>
      <c r="U90" s="307"/>
      <c r="V90" s="308"/>
      <c r="W90" s="308"/>
      <c r="X90" s="42"/>
      <c r="Y90" s="492"/>
    </row>
    <row r="91" spans="1:25" ht="12.95" customHeight="1">
      <c r="A91" s="221"/>
      <c r="B91" s="388"/>
      <c r="C91" s="14"/>
      <c r="D91" s="14"/>
      <c r="E91" s="14"/>
      <c r="F91" s="227"/>
      <c r="G91" s="227"/>
      <c r="H91" s="227"/>
      <c r="I91" s="227"/>
      <c r="J91" s="227"/>
      <c r="K91" s="227"/>
      <c r="L91" s="35"/>
      <c r="M91" s="229"/>
      <c r="N91" s="14"/>
      <c r="O91" s="14"/>
      <c r="P91" s="228"/>
      <c r="Q91" s="228"/>
      <c r="R91" s="307"/>
      <c r="S91" s="307"/>
      <c r="T91" s="307"/>
      <c r="U91" s="307"/>
      <c r="V91" s="308"/>
      <c r="W91" s="308"/>
      <c r="X91" s="42"/>
      <c r="Y91" s="492"/>
    </row>
    <row r="92" spans="1:25" ht="12.95" customHeight="1">
      <c r="A92" s="221"/>
      <c r="B92" s="388"/>
      <c r="C92" s="14"/>
      <c r="D92" s="14"/>
      <c r="E92" s="14"/>
      <c r="F92" s="227"/>
      <c r="G92" s="227"/>
      <c r="H92" s="227"/>
      <c r="I92" s="227"/>
      <c r="J92" s="227"/>
      <c r="K92" s="227"/>
      <c r="L92" s="35"/>
      <c r="M92" s="229"/>
      <c r="N92" s="14"/>
      <c r="O92" s="14"/>
      <c r="P92" s="228"/>
      <c r="Q92" s="228"/>
      <c r="R92" s="307"/>
      <c r="S92" s="307"/>
      <c r="T92" s="307"/>
      <c r="U92" s="307"/>
      <c r="V92" s="308"/>
      <c r="W92" s="308"/>
      <c r="X92" s="42"/>
      <c r="Y92" s="492"/>
    </row>
    <row r="93" spans="1:25" ht="12.95" customHeight="1">
      <c r="A93" s="221"/>
      <c r="B93" s="388"/>
      <c r="C93" s="14"/>
      <c r="D93" s="14"/>
      <c r="E93" s="14"/>
      <c r="F93" s="227"/>
      <c r="G93" s="227"/>
      <c r="H93" s="227"/>
      <c r="I93" s="227"/>
      <c r="J93" s="227"/>
      <c r="K93" s="227"/>
      <c r="L93" s="35"/>
      <c r="M93" s="229"/>
      <c r="N93" s="14"/>
      <c r="O93" s="14"/>
      <c r="P93" s="228"/>
      <c r="Q93" s="228"/>
      <c r="R93" s="307"/>
      <c r="S93" s="307"/>
      <c r="T93" s="307"/>
      <c r="U93" s="307"/>
      <c r="V93" s="308"/>
      <c r="W93" s="308"/>
      <c r="X93" s="42"/>
      <c r="Y93" s="492"/>
    </row>
    <row r="94" spans="1:25" ht="12.95" customHeight="1">
      <c r="A94" s="221"/>
      <c r="B94" s="388"/>
      <c r="C94" s="14"/>
      <c r="D94" s="14"/>
      <c r="E94" s="14"/>
      <c r="F94" s="227"/>
      <c r="G94" s="227"/>
      <c r="H94" s="227"/>
      <c r="I94" s="227"/>
      <c r="J94" s="227"/>
      <c r="K94" s="227"/>
      <c r="L94" s="35"/>
      <c r="M94" s="229"/>
      <c r="N94" s="14"/>
      <c r="O94" s="14"/>
      <c r="P94" s="228"/>
      <c r="Q94" s="228"/>
      <c r="R94" s="307"/>
      <c r="S94" s="307"/>
      <c r="T94" s="307"/>
      <c r="U94" s="307"/>
      <c r="V94" s="308"/>
      <c r="W94" s="308"/>
      <c r="X94" s="42"/>
      <c r="Y94" s="492"/>
    </row>
    <row r="95" spans="1:25" ht="12.95" customHeight="1">
      <c r="A95" s="221"/>
      <c r="B95" s="388"/>
      <c r="C95" s="14"/>
      <c r="D95" s="14"/>
      <c r="E95" s="14"/>
      <c r="F95" s="227"/>
      <c r="G95" s="227"/>
      <c r="H95" s="227"/>
      <c r="I95" s="227"/>
      <c r="J95" s="227"/>
      <c r="K95" s="227"/>
      <c r="L95" s="35"/>
      <c r="M95" s="229"/>
      <c r="N95" s="14"/>
      <c r="O95" s="14"/>
      <c r="P95" s="228"/>
      <c r="Q95" s="228"/>
      <c r="R95" s="307"/>
      <c r="S95" s="307"/>
      <c r="T95" s="307"/>
      <c r="U95" s="307"/>
      <c r="V95" s="308"/>
      <c r="W95" s="308"/>
      <c r="X95" s="42"/>
      <c r="Y95" s="492"/>
    </row>
    <row r="96" spans="1:25" ht="12.95" customHeight="1">
      <c r="A96" s="221"/>
      <c r="B96" s="388"/>
      <c r="C96" s="14"/>
      <c r="D96" s="14"/>
      <c r="E96" s="14"/>
      <c r="F96" s="227"/>
      <c r="G96" s="227"/>
      <c r="H96" s="227"/>
      <c r="I96" s="227"/>
      <c r="J96" s="227"/>
      <c r="K96" s="227"/>
      <c r="L96" s="35"/>
      <c r="M96" s="229"/>
      <c r="N96" s="14"/>
      <c r="O96" s="14"/>
      <c r="P96" s="228"/>
      <c r="Q96" s="228"/>
      <c r="R96" s="307"/>
      <c r="S96" s="307"/>
      <c r="T96" s="307"/>
      <c r="U96" s="307"/>
      <c r="V96" s="308"/>
      <c r="W96" s="308"/>
      <c r="X96" s="42"/>
      <c r="Y96" s="492"/>
    </row>
    <row r="97" spans="1:25" ht="12.95" customHeight="1">
      <c r="A97" s="221"/>
      <c r="B97" s="388"/>
      <c r="C97" s="14"/>
      <c r="D97" s="14"/>
      <c r="E97" s="14"/>
      <c r="F97" s="227"/>
      <c r="G97" s="227"/>
      <c r="H97" s="227"/>
      <c r="I97" s="227"/>
      <c r="J97" s="227"/>
      <c r="K97" s="227"/>
      <c r="L97" s="35"/>
      <c r="M97" s="229"/>
      <c r="N97" s="14"/>
      <c r="O97" s="14"/>
      <c r="P97" s="228"/>
      <c r="Q97" s="228"/>
      <c r="R97" s="307"/>
      <c r="S97" s="307"/>
      <c r="T97" s="307"/>
      <c r="U97" s="307"/>
      <c r="V97" s="308"/>
      <c r="W97" s="308"/>
      <c r="X97" s="42"/>
      <c r="Y97" s="492"/>
    </row>
    <row r="98" spans="1:25" ht="12.95" customHeight="1">
      <c r="A98" s="221"/>
      <c r="B98" s="388"/>
      <c r="C98" s="14"/>
      <c r="D98" s="14"/>
      <c r="E98" s="14"/>
      <c r="F98" s="227"/>
      <c r="G98" s="227"/>
      <c r="H98" s="227"/>
      <c r="I98" s="227"/>
      <c r="J98" s="227"/>
      <c r="K98" s="227"/>
      <c r="L98" s="35"/>
      <c r="M98" s="229"/>
      <c r="N98" s="14"/>
      <c r="O98" s="14"/>
      <c r="P98" s="228"/>
      <c r="Q98" s="228"/>
      <c r="R98" s="307"/>
      <c r="S98" s="307"/>
      <c r="T98" s="307"/>
      <c r="U98" s="307"/>
      <c r="V98" s="308"/>
      <c r="W98" s="308"/>
      <c r="X98" s="42"/>
      <c r="Y98" s="492"/>
    </row>
    <row r="99" spans="1:25" ht="12.95" customHeight="1">
      <c r="A99" s="221"/>
      <c r="B99" s="388"/>
      <c r="C99" s="14"/>
      <c r="D99" s="14"/>
      <c r="E99" s="14"/>
      <c r="F99" s="227"/>
      <c r="G99" s="227"/>
      <c r="H99" s="227"/>
      <c r="I99" s="227"/>
      <c r="J99" s="227"/>
      <c r="K99" s="227"/>
      <c r="L99" s="35"/>
      <c r="M99" s="229"/>
      <c r="N99" s="14"/>
      <c r="O99" s="14"/>
      <c r="P99" s="228"/>
      <c r="Q99" s="228"/>
      <c r="R99" s="307"/>
      <c r="S99" s="307"/>
      <c r="T99" s="307"/>
      <c r="U99" s="307"/>
      <c r="V99" s="308"/>
      <c r="W99" s="308"/>
      <c r="X99" s="42"/>
      <c r="Y99" s="492"/>
    </row>
    <row r="100" spans="1:25" ht="12.95" customHeight="1">
      <c r="A100" s="221"/>
      <c r="B100" s="388"/>
      <c r="C100" s="14"/>
      <c r="D100" s="14"/>
      <c r="E100" s="14"/>
      <c r="F100" s="227"/>
      <c r="G100" s="227"/>
      <c r="H100" s="227"/>
      <c r="I100" s="227"/>
      <c r="J100" s="227"/>
      <c r="K100" s="227"/>
      <c r="L100" s="35"/>
      <c r="M100" s="229"/>
      <c r="N100" s="14"/>
      <c r="O100" s="14"/>
      <c r="P100" s="228"/>
      <c r="Q100" s="228"/>
      <c r="R100" s="307"/>
      <c r="S100" s="307"/>
      <c r="T100" s="307"/>
      <c r="U100" s="307"/>
      <c r="V100" s="308"/>
      <c r="W100" s="308"/>
      <c r="X100" s="42"/>
      <c r="Y100" s="492"/>
    </row>
    <row r="101" spans="1:25" ht="12.95" customHeight="1">
      <c r="A101" s="221"/>
      <c r="B101" s="388"/>
      <c r="C101" s="14"/>
      <c r="D101" s="14"/>
      <c r="E101" s="14"/>
      <c r="F101" s="227"/>
      <c r="G101" s="227"/>
      <c r="H101" s="227"/>
      <c r="I101" s="227"/>
      <c r="J101" s="227"/>
      <c r="K101" s="227"/>
      <c r="L101" s="35"/>
      <c r="M101" s="229"/>
      <c r="N101" s="14"/>
      <c r="O101" s="14"/>
      <c r="P101" s="228"/>
      <c r="Q101" s="228"/>
      <c r="R101" s="307"/>
      <c r="S101" s="307"/>
      <c r="T101" s="307"/>
      <c r="U101" s="307"/>
      <c r="V101" s="308"/>
      <c r="W101" s="308"/>
      <c r="X101" s="42"/>
      <c r="Y101" s="492"/>
    </row>
    <row r="102" spans="1:25" ht="12.95" customHeight="1">
      <c r="A102" s="221"/>
      <c r="B102" s="388"/>
      <c r="C102" s="14"/>
      <c r="D102" s="14"/>
      <c r="E102" s="14"/>
      <c r="F102" s="227"/>
      <c r="G102" s="227"/>
      <c r="H102" s="227"/>
      <c r="I102" s="227"/>
      <c r="J102" s="227"/>
      <c r="K102" s="227"/>
      <c r="L102" s="35"/>
      <c r="M102" s="229"/>
      <c r="N102" s="14"/>
      <c r="O102" s="14"/>
      <c r="P102" s="228"/>
      <c r="Q102" s="228"/>
      <c r="R102" s="307"/>
      <c r="S102" s="307"/>
      <c r="T102" s="307"/>
      <c r="U102" s="307"/>
      <c r="V102" s="308"/>
      <c r="W102" s="308"/>
      <c r="X102" s="42"/>
      <c r="Y102" s="492"/>
    </row>
    <row r="103" spans="1:25" ht="12.95" customHeight="1">
      <c r="A103" s="221"/>
      <c r="B103" s="388"/>
      <c r="C103" s="14"/>
      <c r="D103" s="14"/>
      <c r="E103" s="14"/>
      <c r="F103" s="227"/>
      <c r="G103" s="227"/>
      <c r="H103" s="227"/>
      <c r="I103" s="227"/>
      <c r="J103" s="227"/>
      <c r="K103" s="227"/>
      <c r="L103" s="35"/>
      <c r="M103" s="229"/>
      <c r="N103" s="14"/>
      <c r="O103" s="14"/>
      <c r="P103" s="228"/>
      <c r="Q103" s="228"/>
      <c r="R103" s="307"/>
      <c r="S103" s="307"/>
      <c r="T103" s="307"/>
      <c r="U103" s="307"/>
      <c r="V103" s="308"/>
      <c r="W103" s="308"/>
      <c r="X103" s="42"/>
      <c r="Y103" s="492"/>
    </row>
    <row r="104" spans="1:25" ht="12.95" customHeight="1">
      <c r="A104" s="221"/>
      <c r="B104" s="388"/>
      <c r="C104" s="14"/>
      <c r="D104" s="14"/>
      <c r="E104" s="14"/>
      <c r="F104" s="227"/>
      <c r="G104" s="227"/>
      <c r="H104" s="227"/>
      <c r="I104" s="227"/>
      <c r="J104" s="227"/>
      <c r="K104" s="227"/>
      <c r="L104" s="35"/>
      <c r="M104" s="229"/>
      <c r="N104" s="14"/>
      <c r="O104" s="14"/>
      <c r="P104" s="228"/>
      <c r="Q104" s="228"/>
      <c r="R104" s="307"/>
      <c r="S104" s="307"/>
      <c r="T104" s="307"/>
      <c r="U104" s="307"/>
      <c r="V104" s="308"/>
      <c r="W104" s="308"/>
      <c r="X104" s="42"/>
      <c r="Y104" s="492"/>
    </row>
    <row r="105" spans="1:25" ht="12.95" customHeight="1">
      <c r="A105" s="221"/>
      <c r="B105" s="388"/>
      <c r="C105" s="14"/>
      <c r="D105" s="14"/>
      <c r="E105" s="14"/>
      <c r="F105" s="227"/>
      <c r="G105" s="227"/>
      <c r="H105" s="227"/>
      <c r="I105" s="227"/>
      <c r="J105" s="227"/>
      <c r="K105" s="227"/>
      <c r="L105" s="35"/>
      <c r="M105" s="229"/>
      <c r="N105" s="14"/>
      <c r="O105" s="14"/>
      <c r="P105" s="228"/>
      <c r="Q105" s="228"/>
      <c r="R105" s="307"/>
      <c r="S105" s="307"/>
      <c r="T105" s="307"/>
      <c r="U105" s="307"/>
      <c r="V105" s="308"/>
      <c r="W105" s="308"/>
      <c r="X105" s="42"/>
      <c r="Y105" s="492"/>
    </row>
    <row r="106" spans="1:25" ht="12.95" customHeight="1">
      <c r="A106" s="8"/>
      <c r="B106" s="386"/>
      <c r="C106" s="15"/>
      <c r="D106" s="15"/>
      <c r="E106" s="14"/>
      <c r="F106" s="14"/>
      <c r="G106" s="14"/>
      <c r="H106" s="14"/>
      <c r="I106" s="15"/>
      <c r="J106" s="268"/>
      <c r="K106" s="309"/>
      <c r="L106" s="309"/>
      <c r="M106" s="15"/>
      <c r="N106" s="15"/>
      <c r="O106" s="14"/>
      <c r="P106" s="14"/>
      <c r="Q106" s="15"/>
      <c r="R106" s="15"/>
      <c r="S106" s="15"/>
      <c r="T106" s="15"/>
      <c r="U106" s="15"/>
      <c r="V106" s="310"/>
      <c r="W106" s="310"/>
      <c r="X106" s="310"/>
      <c r="Y106" s="493"/>
    </row>
    <row r="107" spans="1:25" ht="12.95" customHeight="1">
      <c r="A107" s="8"/>
      <c r="B107" s="386"/>
      <c r="C107" s="15"/>
      <c r="D107" s="15"/>
      <c r="E107" s="14"/>
      <c r="F107" s="14"/>
      <c r="G107" s="14"/>
      <c r="H107" s="14"/>
      <c r="I107" s="15"/>
      <c r="J107" s="268"/>
      <c r="K107" s="309"/>
      <c r="L107" s="309"/>
      <c r="M107" s="15"/>
      <c r="N107" s="15"/>
      <c r="O107" s="14"/>
      <c r="P107" s="14"/>
      <c r="Q107" s="15"/>
      <c r="R107" s="15"/>
      <c r="S107" s="15"/>
      <c r="T107" s="15"/>
      <c r="U107" s="15"/>
      <c r="V107" s="310"/>
      <c r="W107" s="310"/>
      <c r="X107" s="310"/>
      <c r="Y107" s="493"/>
    </row>
    <row r="108" spans="1:25" ht="12.95" customHeight="1">
      <c r="A108" s="8"/>
      <c r="B108" s="386"/>
      <c r="C108" s="15"/>
      <c r="D108" s="15"/>
      <c r="E108" s="14"/>
      <c r="F108" s="14"/>
      <c r="G108" s="14"/>
      <c r="H108" s="14"/>
      <c r="I108" s="15"/>
      <c r="J108" s="268"/>
      <c r="K108" s="309"/>
      <c r="L108" s="309"/>
      <c r="M108" s="15"/>
      <c r="N108" s="15"/>
      <c r="O108" s="14"/>
      <c r="P108" s="14"/>
      <c r="Q108" s="15"/>
      <c r="R108" s="15"/>
      <c r="S108" s="15"/>
      <c r="T108" s="15"/>
      <c r="U108" s="15"/>
      <c r="V108" s="310"/>
      <c r="W108" s="310"/>
      <c r="X108" s="310"/>
      <c r="Y108" s="493"/>
    </row>
    <row r="109" spans="1:25" ht="12.95" customHeight="1">
      <c r="A109" s="8"/>
      <c r="B109" s="386"/>
      <c r="C109" s="15"/>
      <c r="D109" s="15"/>
      <c r="E109" s="14"/>
      <c r="F109" s="14"/>
      <c r="G109" s="14"/>
      <c r="H109" s="14"/>
      <c r="I109" s="15"/>
      <c r="J109" s="268"/>
      <c r="K109" s="309"/>
      <c r="L109" s="309"/>
      <c r="M109" s="15"/>
      <c r="N109" s="15"/>
      <c r="O109" s="14"/>
      <c r="P109" s="14"/>
      <c r="Q109" s="15"/>
      <c r="R109" s="15"/>
      <c r="S109" s="15"/>
      <c r="T109" s="15"/>
      <c r="U109" s="15"/>
      <c r="V109" s="310"/>
      <c r="W109" s="310"/>
      <c r="X109" s="310"/>
      <c r="Y109" s="493"/>
    </row>
  </sheetData>
  <mergeCells count="223">
    <mergeCell ref="P51:R51"/>
    <mergeCell ref="J52:K52"/>
    <mergeCell ref="F44:H44"/>
    <mergeCell ref="F45:H45"/>
    <mergeCell ref="F51:H51"/>
    <mergeCell ref="F52:H52"/>
    <mergeCell ref="J44:K44"/>
    <mergeCell ref="J51:K51"/>
    <mergeCell ref="M52:N52"/>
    <mergeCell ref="P52:R52"/>
    <mergeCell ref="E67:H67"/>
    <mergeCell ref="J67:K67"/>
    <mergeCell ref="M68:N68"/>
    <mergeCell ref="P68:Q68"/>
    <mergeCell ref="S68:T68"/>
    <mergeCell ref="E68:H68"/>
    <mergeCell ref="J68:K68"/>
    <mergeCell ref="M67:N67"/>
    <mergeCell ref="P67:Q67"/>
    <mergeCell ref="J58:M58"/>
    <mergeCell ref="J60:N60"/>
    <mergeCell ref="P60:T60"/>
    <mergeCell ref="S67:T67"/>
    <mergeCell ref="AI60:AJ60"/>
    <mergeCell ref="AM60:AP60"/>
    <mergeCell ref="J61:N61"/>
    <mergeCell ref="AI61:AJ61"/>
    <mergeCell ref="AM61:AP61"/>
    <mergeCell ref="AG40:AH40"/>
    <mergeCell ref="AJ40:AK40"/>
    <mergeCell ref="J45:K45"/>
    <mergeCell ref="AM58:AP58"/>
    <mergeCell ref="J59:M59"/>
    <mergeCell ref="O59:R59"/>
    <mergeCell ref="T59:X59"/>
    <mergeCell ref="AI59:AJ59"/>
    <mergeCell ref="AM59:AP59"/>
    <mergeCell ref="AI58:AJ58"/>
    <mergeCell ref="M51:N51"/>
    <mergeCell ref="AA30:AB30"/>
    <mergeCell ref="M45:N45"/>
    <mergeCell ref="P45:R45"/>
    <mergeCell ref="AN33:AO33"/>
    <mergeCell ref="Q37:S37"/>
    <mergeCell ref="T37:X37"/>
    <mergeCell ref="M38:P38"/>
    <mergeCell ref="Q38:S38"/>
    <mergeCell ref="AD40:AE40"/>
    <mergeCell ref="T27:W28"/>
    <mergeCell ref="AJ28:AL28"/>
    <mergeCell ref="AN28:AO28"/>
    <mergeCell ref="AP28:AR28"/>
    <mergeCell ref="AN32:AO32"/>
    <mergeCell ref="AH32:AI32"/>
    <mergeCell ref="T32:W32"/>
    <mergeCell ref="T30:W30"/>
    <mergeCell ref="AA29:AB29"/>
    <mergeCell ref="AD28:AF28"/>
    <mergeCell ref="AD30:AE30"/>
    <mergeCell ref="AT30:AU30"/>
    <mergeCell ref="AH28:AI28"/>
    <mergeCell ref="AD29:AE29"/>
    <mergeCell ref="AT29:AU29"/>
    <mergeCell ref="AH29:AI29"/>
    <mergeCell ref="AJ29:AK29"/>
    <mergeCell ref="AN29:AO29"/>
    <mergeCell ref="AT28:AU28"/>
    <mergeCell ref="AP29:AQ29"/>
    <mergeCell ref="D29:J32"/>
    <mergeCell ref="K29:M29"/>
    <mergeCell ref="N29:O29"/>
    <mergeCell ref="P29:Q29"/>
    <mergeCell ref="R29:S29"/>
    <mergeCell ref="K17:M17"/>
    <mergeCell ref="R17:S17"/>
    <mergeCell ref="N18:O18"/>
    <mergeCell ref="P18:Q18"/>
    <mergeCell ref="Q21:S21"/>
    <mergeCell ref="AK26:AL26"/>
    <mergeCell ref="D27:J28"/>
    <mergeCell ref="K27:M28"/>
    <mergeCell ref="N27:O28"/>
    <mergeCell ref="P27:Q28"/>
    <mergeCell ref="R27:S28"/>
    <mergeCell ref="AE26:AF26"/>
    <mergeCell ref="AH26:AI26"/>
    <mergeCell ref="AA27:AB28"/>
    <mergeCell ref="AD27:AU27"/>
    <mergeCell ref="K15:M15"/>
    <mergeCell ref="N15:O15"/>
    <mergeCell ref="P15:Q15"/>
    <mergeCell ref="R16:S16"/>
    <mergeCell ref="T16:W16"/>
    <mergeCell ref="K16:M16"/>
    <mergeCell ref="N16:O16"/>
    <mergeCell ref="P16:Q16"/>
    <mergeCell ref="R15:S15"/>
    <mergeCell ref="AT16:AU16"/>
    <mergeCell ref="AP17:AQ17"/>
    <mergeCell ref="AT17:AU17"/>
    <mergeCell ref="AH17:AI17"/>
    <mergeCell ref="AJ18:AK18"/>
    <mergeCell ref="AN18:AO18"/>
    <mergeCell ref="AH18:AI18"/>
    <mergeCell ref="AP18:AQ18"/>
    <mergeCell ref="AT18:AU18"/>
    <mergeCell ref="AH16:AI16"/>
    <mergeCell ref="AN15:AO15"/>
    <mergeCell ref="AP15:AQ15"/>
    <mergeCell ref="AJ17:AK17"/>
    <mergeCell ref="AP16:AQ16"/>
    <mergeCell ref="AN16:AO16"/>
    <mergeCell ref="AJ16:AK16"/>
    <mergeCell ref="AN17:AO17"/>
    <mergeCell ref="Q22:S22"/>
    <mergeCell ref="T22:X22"/>
    <mergeCell ref="T17:W17"/>
    <mergeCell ref="N17:O17"/>
    <mergeCell ref="P17:Q17"/>
    <mergeCell ref="T21:X21"/>
    <mergeCell ref="M21:P21"/>
    <mergeCell ref="M20:P20"/>
    <mergeCell ref="Q20:S20"/>
    <mergeCell ref="AJ19:AL19"/>
    <mergeCell ref="AJ32:AK32"/>
    <mergeCell ref="AA32:AB32"/>
    <mergeCell ref="AD32:AE32"/>
    <mergeCell ref="AT32:AU32"/>
    <mergeCell ref="AP32:AQ32"/>
    <mergeCell ref="AT19:AU19"/>
    <mergeCell ref="AP19:AR19"/>
    <mergeCell ref="AN19:AO19"/>
    <mergeCell ref="AA31:AB31"/>
    <mergeCell ref="T24:X24"/>
    <mergeCell ref="AB26:AC26"/>
    <mergeCell ref="Q36:S36"/>
    <mergeCell ref="P31:Q31"/>
    <mergeCell ref="Q35:S35"/>
    <mergeCell ref="T35:X35"/>
    <mergeCell ref="R30:S30"/>
    <mergeCell ref="T31:W31"/>
    <mergeCell ref="M35:P35"/>
    <mergeCell ref="T29:W29"/>
    <mergeCell ref="AD19:AF19"/>
    <mergeCell ref="M24:P24"/>
    <mergeCell ref="M23:P23"/>
    <mergeCell ref="T36:X36"/>
    <mergeCell ref="M36:P36"/>
    <mergeCell ref="AH19:AI19"/>
    <mergeCell ref="Q24:S24"/>
    <mergeCell ref="Q23:S23"/>
    <mergeCell ref="T23:X23"/>
    <mergeCell ref="R32:S32"/>
    <mergeCell ref="AD18:AE18"/>
    <mergeCell ref="K18:M18"/>
    <mergeCell ref="R18:S18"/>
    <mergeCell ref="T18:W18"/>
    <mergeCell ref="AA18:AB18"/>
    <mergeCell ref="AA17:AB17"/>
    <mergeCell ref="AJ14:AL14"/>
    <mergeCell ref="AD14:AF14"/>
    <mergeCell ref="T15:W15"/>
    <mergeCell ref="AJ15:AK15"/>
    <mergeCell ref="AA15:AB15"/>
    <mergeCell ref="AD15:AE15"/>
    <mergeCell ref="AA13:AB14"/>
    <mergeCell ref="AN14:AO14"/>
    <mergeCell ref="AB12:AC12"/>
    <mergeCell ref="AD16:AE16"/>
    <mergeCell ref="AH14:AI14"/>
    <mergeCell ref="AD13:AU13"/>
    <mergeCell ref="AP14:AR14"/>
    <mergeCell ref="AT14:AU14"/>
    <mergeCell ref="AK12:AL12"/>
    <mergeCell ref="AE12:AF12"/>
    <mergeCell ref="AH12:AI12"/>
    <mergeCell ref="A1:B1"/>
    <mergeCell ref="C1:X1"/>
    <mergeCell ref="D13:J14"/>
    <mergeCell ref="K13:M14"/>
    <mergeCell ref="N13:O14"/>
    <mergeCell ref="P13:Q14"/>
    <mergeCell ref="R13:S14"/>
    <mergeCell ref="T13:W14"/>
    <mergeCell ref="C2:X3"/>
    <mergeCell ref="N32:O32"/>
    <mergeCell ref="P32:Q32"/>
    <mergeCell ref="AT15:AU15"/>
    <mergeCell ref="AP31:AQ31"/>
    <mergeCell ref="AJ30:AK30"/>
    <mergeCell ref="AN30:AO30"/>
    <mergeCell ref="AP30:AQ30"/>
    <mergeCell ref="N31:O31"/>
    <mergeCell ref="P30:Q30"/>
    <mergeCell ref="AH15:AI15"/>
    <mergeCell ref="AH31:AI31"/>
    <mergeCell ref="AD31:AE31"/>
    <mergeCell ref="AT31:AU31"/>
    <mergeCell ref="AJ31:AK31"/>
    <mergeCell ref="AN31:AO31"/>
    <mergeCell ref="D15:J18"/>
    <mergeCell ref="AD17:AE17"/>
    <mergeCell ref="AA16:AB16"/>
    <mergeCell ref="M22:P22"/>
    <mergeCell ref="T20:X20"/>
    <mergeCell ref="AH30:AI30"/>
    <mergeCell ref="K32:M32"/>
    <mergeCell ref="K30:M30"/>
    <mergeCell ref="N30:O30"/>
    <mergeCell ref="M44:N44"/>
    <mergeCell ref="P44:R44"/>
    <mergeCell ref="R31:S31"/>
    <mergeCell ref="T38:X38"/>
    <mergeCell ref="M37:P37"/>
    <mergeCell ref="K31:M31"/>
    <mergeCell ref="AP33:AR33"/>
    <mergeCell ref="AH33:AI33"/>
    <mergeCell ref="T34:X34"/>
    <mergeCell ref="AT33:AU33"/>
    <mergeCell ref="M34:P34"/>
    <mergeCell ref="Q34:S34"/>
    <mergeCell ref="AJ33:AL33"/>
    <mergeCell ref="AD33:AF33"/>
  </mergeCells>
  <phoneticPr fontId="3" type="noConversion"/>
  <printOptions horizontalCentered="1"/>
  <pageMargins left="0.70866141732283472" right="0.70866141732283472" top="0.98425196850393704" bottom="0.78740157480314965" header="0.51181102362204722" footer="0.51181102362204722"/>
  <pageSetup paperSize="9" orientation="portrait" r:id="rId1"/>
  <headerFooter alignWithMargins="0"/>
  <rowBreaks count="1" manualBreakCount="1">
    <brk id="48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이름이 지정된 범위</vt:lpstr>
      </vt:variant>
      <vt:variant>
        <vt:i4>18</vt:i4>
      </vt:variant>
    </vt:vector>
  </HeadingPairs>
  <TitlesOfParts>
    <vt:vector size="30" baseType="lpstr">
      <vt:lpstr>0.집계표(H)</vt:lpstr>
      <vt:lpstr>1.H!</vt:lpstr>
      <vt:lpstr>1-2.Sh!</vt:lpstr>
      <vt:lpstr>1-3.띠장!</vt:lpstr>
      <vt:lpstr>1-4.버팀!</vt:lpstr>
      <vt:lpstr>1-1.토공</vt:lpstr>
      <vt:lpstr>1-2.H</vt:lpstr>
      <vt:lpstr>1-2.Sh</vt:lpstr>
      <vt:lpstr>1-3.띠장</vt:lpstr>
      <vt:lpstr>1-4.버팀</vt:lpstr>
      <vt:lpstr>수량집계표</vt:lpstr>
      <vt:lpstr>추진수량산출서</vt:lpstr>
      <vt:lpstr>'0.집계표(H)'!Print_Area</vt:lpstr>
      <vt:lpstr>'1.H!'!Print_Area</vt:lpstr>
      <vt:lpstr>'1-1.토공'!Print_Area</vt:lpstr>
      <vt:lpstr>'1-2.H'!Print_Area</vt:lpstr>
      <vt:lpstr>'1-2.Sh'!Print_Area</vt:lpstr>
      <vt:lpstr>'1-2.Sh!'!Print_Area</vt:lpstr>
      <vt:lpstr>'1-3.띠장'!Print_Area</vt:lpstr>
      <vt:lpstr>'1-3.띠장!'!Print_Area</vt:lpstr>
      <vt:lpstr>'1-4.버팀'!Print_Area</vt:lpstr>
      <vt:lpstr>'1-4.버팀!'!Print_Area</vt:lpstr>
      <vt:lpstr>수량집계표!Print_Area</vt:lpstr>
      <vt:lpstr>추진수량산출서!Print_Area</vt:lpstr>
      <vt:lpstr>'0.집계표(H)'!Print_Titles</vt:lpstr>
      <vt:lpstr>'1-2.H'!Print_Titles</vt:lpstr>
      <vt:lpstr>'1-2.Sh'!Print_Titles</vt:lpstr>
      <vt:lpstr>'1-3.띠장'!Print_Titles</vt:lpstr>
      <vt:lpstr>'1-4.버팀'!Print_Titles</vt:lpstr>
      <vt:lpstr>추진수량산출서!Print_Titles</vt:lpstr>
    </vt:vector>
  </TitlesOfParts>
  <Company>유경기술단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변재경</dc:creator>
  <cp:lastModifiedBy>이순천</cp:lastModifiedBy>
  <cp:lastPrinted>2024-04-23T06:16:11Z</cp:lastPrinted>
  <dcterms:created xsi:type="dcterms:W3CDTF">2006-08-24T03:31:57Z</dcterms:created>
  <dcterms:modified xsi:type="dcterms:W3CDTF">2024-12-05T07:36:11Z</dcterms:modified>
</cp:coreProperties>
</file>