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C:\Users\OWNER\OneDrive\바탕 화면\"/>
    </mc:Choice>
  </mc:AlternateContent>
  <xr:revisionPtr revIDLastSave="0" documentId="8_{4A378AD6-A077-4989-9D34-8F9BDA3E7D34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산출근거" sheetId="1" r:id="rId1"/>
    <sheet name="Sheet2" sheetId="2" r:id="rId2"/>
  </sheets>
  <definedNames>
    <definedName name="_xlnm.Print_Area" localSheetId="0">산출근거!$A$1:$AC$125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11" i="1" l="1"/>
  <c r="AB14" i="1" l="1"/>
  <c r="Z14" i="1"/>
  <c r="E29" i="1"/>
  <c r="E27" i="1"/>
  <c r="AC8" i="2"/>
  <c r="AB4" i="2"/>
  <c r="AA4" i="2"/>
  <c r="AA8" i="2"/>
  <c r="Z6" i="2"/>
  <c r="J7" i="2" s="1"/>
  <c r="Z7" i="2" s="1"/>
  <c r="AC7" i="2" s="1"/>
  <c r="AB5" i="2"/>
  <c r="AC5" i="2" s="1"/>
  <c r="L18" i="1"/>
  <c r="N21" i="1" s="1"/>
  <c r="Q21" i="1"/>
  <c r="K21" i="1"/>
  <c r="H21" i="1"/>
  <c r="E22" i="1"/>
  <c r="AA14" i="1"/>
  <c r="Z4" i="2" l="1"/>
  <c r="E25" i="1" s="1"/>
  <c r="AC6" i="2"/>
  <c r="AC4" i="2" s="1"/>
  <c r="T21" i="1"/>
  <c r="I29" i="1" s="1"/>
  <c r="O29" i="1" s="1"/>
  <c r="AB29" i="1" s="1"/>
  <c r="AC11" i="1"/>
  <c r="AC14" i="1" s="1"/>
  <c r="I27" i="1" l="1"/>
  <c r="O27" i="1" s="1"/>
  <c r="AA27" i="1" s="1"/>
  <c r="AC27" i="1" s="1"/>
  <c r="I25" i="1"/>
  <c r="O25" i="1" s="1"/>
  <c r="Z25" i="1" s="1"/>
  <c r="Z31" i="1" s="1"/>
  <c r="Z55" i="1" s="1"/>
  <c r="Z6" i="1" s="1"/>
  <c r="AC25" i="1"/>
  <c r="AB31" i="1"/>
  <c r="AB55" i="1" s="1"/>
  <c r="AB6" i="1" s="1"/>
  <c r="AC29" i="1"/>
  <c r="AA31" i="1"/>
  <c r="AA55" i="1" s="1"/>
  <c r="AA6" i="1" s="1"/>
  <c r="AC31" i="1" l="1"/>
  <c r="AC55" i="1" s="1"/>
  <c r="AC6" i="1" s="1"/>
</calcChain>
</file>

<file path=xl/sharedStrings.xml><?xml version="1.0" encoding="utf-8"?>
<sst xmlns="http://schemas.openxmlformats.org/spreadsheetml/2006/main" count="79" uniqueCount="56">
  <si>
    <t>단 가 산 출</t>
    <phoneticPr fontId="1" type="noConversion"/>
  </si>
  <si>
    <t>산 출 근 거</t>
    <phoneticPr fontId="1" type="noConversion"/>
  </si>
  <si>
    <t>재료비</t>
  </si>
  <si>
    <t>재료비</t>
    <phoneticPr fontId="1" type="noConversion"/>
  </si>
  <si>
    <t>노무비</t>
  </si>
  <si>
    <t>노무비</t>
    <phoneticPr fontId="1" type="noConversion"/>
  </si>
  <si>
    <t>경비</t>
    <phoneticPr fontId="1" type="noConversion"/>
  </si>
  <si>
    <t>합 계</t>
    <phoneticPr fontId="1" type="noConversion"/>
  </si>
  <si>
    <t>1호표</t>
    <phoneticPr fontId="1" type="noConversion"/>
  </si>
  <si>
    <t xml:space="preserve">보통인부 : </t>
    <phoneticPr fontId="1" type="noConversion"/>
  </si>
  <si>
    <t>인</t>
  </si>
  <si>
    <t>인</t>
    <phoneticPr fontId="1" type="noConversion"/>
  </si>
  <si>
    <t>X</t>
    <phoneticPr fontId="1" type="noConversion"/>
  </si>
  <si>
    <t>소     계</t>
    <phoneticPr fontId="1" type="noConversion"/>
  </si>
  <si>
    <t>=</t>
    <phoneticPr fontId="1" type="noConversion"/>
  </si>
  <si>
    <t>q</t>
    <phoneticPr fontId="1" type="noConversion"/>
  </si>
  <si>
    <t>f</t>
    <phoneticPr fontId="1" type="noConversion"/>
  </si>
  <si>
    <t>E</t>
    <phoneticPr fontId="1" type="noConversion"/>
  </si>
  <si>
    <t>K</t>
    <phoneticPr fontId="1" type="noConversion"/>
  </si>
  <si>
    <t>Cm</t>
    <phoneticPr fontId="1" type="noConversion"/>
  </si>
  <si>
    <t>sec(90도)</t>
    <phoneticPr fontId="1" type="noConversion"/>
  </si>
  <si>
    <t>=</t>
    <phoneticPr fontId="1" type="noConversion"/>
  </si>
  <si>
    <t>M3/hr</t>
    <phoneticPr fontId="1" type="noConversion"/>
  </si>
  <si>
    <t>재료비</t>
    <phoneticPr fontId="1" type="noConversion"/>
  </si>
  <si>
    <t>경  비</t>
    <phoneticPr fontId="1" type="noConversion"/>
  </si>
  <si>
    <t>X</t>
    <phoneticPr fontId="1" type="noConversion"/>
  </si>
  <si>
    <t>X</t>
    <phoneticPr fontId="1" type="noConversion"/>
  </si>
  <si>
    <t>/</t>
    <phoneticPr fontId="1" type="noConversion"/>
  </si>
  <si>
    <t>/</t>
    <phoneticPr fontId="1" type="noConversion"/>
  </si>
  <si>
    <t>기계경비</t>
  </si>
  <si>
    <t>명    칭</t>
  </si>
  <si>
    <t>규   격</t>
  </si>
  <si>
    <t>산   출   근   거</t>
  </si>
  <si>
    <t>경    비</t>
  </si>
  <si>
    <t>합    계</t>
  </si>
  <si>
    <t>비     고</t>
  </si>
  <si>
    <t>0.6㎥</t>
  </si>
  <si>
    <t>손    료</t>
  </si>
  <si>
    <t/>
  </si>
  <si>
    <t>￦×</t>
  </si>
  <si>
    <t>×</t>
  </si>
  <si>
    <t>10(-7)</t>
  </si>
  <si>
    <t>주연료</t>
  </si>
  <si>
    <t>경유</t>
  </si>
  <si>
    <t>ℓ</t>
  </si>
  <si>
    <t>잡    품</t>
  </si>
  <si>
    <t>주연료의</t>
  </si>
  <si>
    <t>%</t>
  </si>
  <si>
    <t>건설기계운전사</t>
  </si>
  <si>
    <t>1/8*16/12*25/20</t>
  </si>
  <si>
    <t>굴삭기(타이어형)</t>
    <phoneticPr fontId="1" type="noConversion"/>
  </si>
  <si>
    <t>노무비</t>
    <phoneticPr fontId="1" type="noConversion"/>
  </si>
  <si>
    <t>총 계</t>
    <phoneticPr fontId="1" type="noConversion"/>
  </si>
  <si>
    <t>구조물 터파기 (인력30%+굴삭기06W 70%) , M3</t>
    <phoneticPr fontId="1" type="noConversion"/>
  </si>
  <si>
    <t>1. 인   력 (30% 적용)</t>
    <phoneticPr fontId="1" type="noConversion"/>
  </si>
  <si>
    <t xml:space="preserve"> 2. 기계 (백호우 0.6 ㎥):70%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</si>
</sst>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176" formatCode="#,##0.##"/>
    <numFmt numFmtId="177" formatCode="#,##0.#######"/>
  </numFmts>
  <fonts count="12" x14ac:knownFonts="1"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b/>
      <sz val="20"/>
      <color indexed="8"/>
      <name val="Arial"/>
      <family val="2"/>
    </font>
    <font>
      <b/>
      <sz val="9"/>
      <color indexed="8"/>
      <name val="굴림체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6"/>
      <color theme="1"/>
      <name val="맑은 고딕"/>
      <family val="3"/>
      <charset val="129"/>
      <scheme val="minor"/>
    </font>
    <font>
      <b/>
      <sz val="18"/>
      <color theme="1"/>
      <name val="맑은 고딕"/>
      <family val="3"/>
      <charset val="129"/>
      <scheme val="minor"/>
    </font>
    <font>
      <sz val="18"/>
      <color theme="1"/>
      <name val="맑은 고딕"/>
      <family val="3"/>
      <charset val="129"/>
      <scheme val="minor"/>
    </font>
    <font>
      <sz val="9"/>
      <color rgb="FF000000"/>
      <name val="굴림체"/>
      <family val="3"/>
      <charset val="129"/>
    </font>
    <font>
      <b/>
      <sz val="9"/>
      <color rgb="FF000000"/>
      <name val="굴림체"/>
      <family val="3"/>
      <charset val="129"/>
    </font>
    <font>
      <b/>
      <sz val="11"/>
      <color theme="1"/>
      <name val="맑은 고딕"/>
      <family val="3"/>
      <charset val="129"/>
      <scheme val="minor"/>
    </font>
    <font>
      <b/>
      <sz val="22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4" fillId="0" borderId="0" applyFont="0" applyFill="0" applyBorder="0" applyAlignment="0" applyProtection="0">
      <alignment vertical="center"/>
    </xf>
  </cellStyleXfs>
  <cellXfs count="91">
    <xf numFmtId="0" fontId="0" fillId="0" borderId="0" xfId="0">
      <alignment vertical="center"/>
    </xf>
    <xf numFmtId="0" fontId="0" fillId="2" borderId="0" xfId="0" applyFill="1">
      <alignment vertical="center"/>
    </xf>
    <xf numFmtId="0" fontId="5" fillId="2" borderId="0" xfId="0" applyFont="1" applyFill="1">
      <alignment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0" xfId="0" applyFont="1" applyFill="1">
      <alignment vertical="center"/>
    </xf>
    <xf numFmtId="0" fontId="6" fillId="2" borderId="1" xfId="0" applyFont="1" applyFill="1" applyBorder="1">
      <alignment vertical="center"/>
    </xf>
    <xf numFmtId="0" fontId="7" fillId="2" borderId="0" xfId="0" applyFont="1" applyFill="1">
      <alignment vertical="center"/>
    </xf>
    <xf numFmtId="0" fontId="7" fillId="2" borderId="2" xfId="0" applyFont="1" applyFill="1" applyBorder="1">
      <alignment vertical="center"/>
    </xf>
    <xf numFmtId="0" fontId="7" fillId="2" borderId="5" xfId="0" applyFont="1" applyFill="1" applyBorder="1">
      <alignment vertical="center"/>
    </xf>
    <xf numFmtId="0" fontId="7" fillId="2" borderId="6" xfId="0" applyFont="1" applyFill="1" applyBorder="1">
      <alignment vertical="center"/>
    </xf>
    <xf numFmtId="0" fontId="7" fillId="2" borderId="1" xfId="0" applyFont="1" applyFill="1" applyBorder="1">
      <alignment vertical="center"/>
    </xf>
    <xf numFmtId="0" fontId="7" fillId="2" borderId="0" xfId="0" applyFont="1" applyFill="1" applyAlignment="1">
      <alignment vertical="center" shrinkToFit="1"/>
    </xf>
    <xf numFmtId="41" fontId="7" fillId="2" borderId="5" xfId="1" applyFont="1" applyFill="1" applyBorder="1">
      <alignment vertical="center"/>
    </xf>
    <xf numFmtId="41" fontId="7" fillId="2" borderId="6" xfId="1" applyFont="1" applyFill="1" applyBorder="1">
      <alignment vertical="center"/>
    </xf>
    <xf numFmtId="0" fontId="7" fillId="2" borderId="9" xfId="0" applyFont="1" applyFill="1" applyBorder="1">
      <alignment vertical="center"/>
    </xf>
    <xf numFmtId="0" fontId="6" fillId="2" borderId="2" xfId="0" applyFont="1" applyFill="1" applyBorder="1">
      <alignment vertical="center"/>
    </xf>
    <xf numFmtId="0" fontId="6" fillId="2" borderId="5" xfId="0" applyFont="1" applyFill="1" applyBorder="1">
      <alignment vertical="center"/>
    </xf>
    <xf numFmtId="0" fontId="6" fillId="2" borderId="6" xfId="0" applyFont="1" applyFill="1" applyBorder="1">
      <alignment vertical="center"/>
    </xf>
    <xf numFmtId="41" fontId="6" fillId="2" borderId="5" xfId="1" applyFont="1" applyFill="1" applyBorder="1">
      <alignment vertical="center"/>
    </xf>
    <xf numFmtId="41" fontId="6" fillId="2" borderId="6" xfId="1" applyFont="1" applyFill="1" applyBorder="1">
      <alignment vertical="center"/>
    </xf>
    <xf numFmtId="41" fontId="7" fillId="2" borderId="0" xfId="1" applyFont="1" applyFill="1" applyBorder="1">
      <alignment vertical="center"/>
    </xf>
    <xf numFmtId="3" fontId="8" fillId="2" borderId="10" xfId="0" applyNumberFormat="1" applyFont="1" applyFill="1" applyBorder="1" applyAlignment="1">
      <alignment horizontal="right" vertical="center"/>
    </xf>
    <xf numFmtId="3" fontId="8" fillId="2" borderId="11" xfId="0" applyNumberFormat="1" applyFont="1" applyFill="1" applyBorder="1" applyAlignment="1">
      <alignment horizontal="left" vertical="center"/>
    </xf>
    <xf numFmtId="3" fontId="8" fillId="2" borderId="10" xfId="0" applyNumberFormat="1" applyFont="1" applyFill="1" applyBorder="1" applyAlignment="1">
      <alignment horizontal="left" vertical="center"/>
    </xf>
    <xf numFmtId="176" fontId="8" fillId="2" borderId="10" xfId="0" applyNumberFormat="1" applyFont="1" applyFill="1" applyBorder="1">
      <alignment vertical="center"/>
    </xf>
    <xf numFmtId="3" fontId="8" fillId="2" borderId="12" xfId="0" applyNumberFormat="1" applyFont="1" applyFill="1" applyBorder="1" applyAlignment="1">
      <alignment horizontal="left" vertical="center"/>
    </xf>
    <xf numFmtId="3" fontId="8" fillId="2" borderId="13" xfId="0" applyNumberFormat="1" applyFont="1" applyFill="1" applyBorder="1">
      <alignment vertical="center"/>
    </xf>
    <xf numFmtId="3" fontId="8" fillId="2" borderId="14" xfId="0" applyNumberFormat="1" applyFont="1" applyFill="1" applyBorder="1">
      <alignment vertical="center"/>
    </xf>
    <xf numFmtId="3" fontId="3" fillId="3" borderId="15" xfId="0" applyNumberFormat="1" applyFont="1" applyFill="1" applyBorder="1" applyAlignment="1">
      <alignment horizontal="center" vertical="center"/>
    </xf>
    <xf numFmtId="3" fontId="3" fillId="3" borderId="16" xfId="0" applyNumberFormat="1" applyFont="1" applyFill="1" applyBorder="1" applyAlignment="1">
      <alignment horizontal="center" vertical="center"/>
    </xf>
    <xf numFmtId="3" fontId="3" fillId="3" borderId="17" xfId="0" applyNumberFormat="1" applyFont="1" applyFill="1" applyBorder="1" applyAlignment="1">
      <alignment horizontal="center" vertical="center"/>
    </xf>
    <xf numFmtId="3" fontId="9" fillId="2" borderId="18" xfId="0" applyNumberFormat="1" applyFont="1" applyFill="1" applyBorder="1">
      <alignment vertical="center"/>
    </xf>
    <xf numFmtId="3" fontId="9" fillId="2" borderId="19" xfId="0" applyNumberFormat="1" applyFont="1" applyFill="1" applyBorder="1">
      <alignment vertical="center"/>
    </xf>
    <xf numFmtId="3" fontId="9" fillId="2" borderId="20" xfId="0" applyNumberFormat="1" applyFont="1" applyFill="1" applyBorder="1">
      <alignment vertical="center"/>
    </xf>
    <xf numFmtId="0" fontId="10" fillId="2" borderId="0" xfId="0" applyFont="1" applyFill="1">
      <alignment vertical="center"/>
    </xf>
    <xf numFmtId="3" fontId="9" fillId="2" borderId="21" xfId="0" applyNumberFormat="1" applyFont="1" applyFill="1" applyBorder="1" applyAlignment="1">
      <alignment horizontal="left" vertical="center"/>
    </xf>
    <xf numFmtId="3" fontId="9" fillId="2" borderId="22" xfId="0" applyNumberFormat="1" applyFont="1" applyFill="1" applyBorder="1" applyAlignment="1">
      <alignment horizontal="left" vertical="center"/>
    </xf>
    <xf numFmtId="3" fontId="9" fillId="2" borderId="22" xfId="0" applyNumberFormat="1" applyFont="1" applyFill="1" applyBorder="1" applyAlignment="1">
      <alignment horizontal="right" vertical="center"/>
    </xf>
    <xf numFmtId="3" fontId="9" fillId="2" borderId="23" xfId="0" applyNumberFormat="1" applyFont="1" applyFill="1" applyBorder="1">
      <alignment vertical="center"/>
    </xf>
    <xf numFmtId="3" fontId="8" fillId="2" borderId="24" xfId="0" applyNumberFormat="1" applyFont="1" applyFill="1" applyBorder="1" applyAlignment="1">
      <alignment horizontal="left" vertical="center"/>
    </xf>
    <xf numFmtId="3" fontId="8" fillId="2" borderId="25" xfId="0" applyNumberFormat="1" applyFont="1" applyFill="1" applyBorder="1" applyAlignment="1">
      <alignment horizontal="left" vertical="center"/>
    </xf>
    <xf numFmtId="3" fontId="8" fillId="2" borderId="26" xfId="0" applyNumberFormat="1" applyFont="1" applyFill="1" applyBorder="1">
      <alignment vertical="center"/>
    </xf>
    <xf numFmtId="3" fontId="8" fillId="2" borderId="27" xfId="0" applyNumberFormat="1" applyFont="1" applyFill="1" applyBorder="1">
      <alignment vertical="center"/>
    </xf>
    <xf numFmtId="176" fontId="8" fillId="2" borderId="25" xfId="0" applyNumberFormat="1" applyFont="1" applyFill="1" applyBorder="1">
      <alignment vertical="center"/>
    </xf>
    <xf numFmtId="3" fontId="8" fillId="2" borderId="25" xfId="0" applyNumberFormat="1" applyFont="1" applyFill="1" applyBorder="1" applyAlignment="1">
      <alignment horizontal="right" vertical="center"/>
    </xf>
    <xf numFmtId="3" fontId="8" fillId="2" borderId="28" xfId="0" applyNumberFormat="1" applyFont="1" applyFill="1" applyBorder="1" applyAlignment="1">
      <alignment horizontal="left" vertical="center"/>
    </xf>
    <xf numFmtId="41" fontId="6" fillId="2" borderId="7" xfId="1" applyFont="1" applyFill="1" applyBorder="1">
      <alignment vertical="center"/>
    </xf>
    <xf numFmtId="41" fontId="6" fillId="2" borderId="8" xfId="1" applyFont="1" applyFill="1" applyBorder="1">
      <alignment vertical="center"/>
    </xf>
    <xf numFmtId="41" fontId="7" fillId="2" borderId="29" xfId="0" applyNumberFormat="1" applyFont="1" applyFill="1" applyBorder="1">
      <alignment vertical="center"/>
    </xf>
    <xf numFmtId="41" fontId="6" fillId="4" borderId="5" xfId="0" applyNumberFormat="1" applyFont="1" applyFill="1" applyBorder="1">
      <alignment vertical="center"/>
    </xf>
    <xf numFmtId="41" fontId="6" fillId="4" borderId="6" xfId="0" applyNumberFormat="1" applyFont="1" applyFill="1" applyBorder="1">
      <alignment vertical="center"/>
    </xf>
    <xf numFmtId="0" fontId="7" fillId="2" borderId="0" xfId="0" applyFont="1" applyFill="1" applyAlignment="1">
      <alignment horizontal="center" vertical="center"/>
    </xf>
    <xf numFmtId="2" fontId="7" fillId="2" borderId="0" xfId="0" applyNumberFormat="1" applyFont="1" applyFill="1" applyAlignment="1">
      <alignment horizontal="center" vertical="center"/>
    </xf>
    <xf numFmtId="0" fontId="11" fillId="2" borderId="30" xfId="0" applyFont="1" applyFill="1" applyBorder="1" applyAlignment="1">
      <alignment horizontal="center" vertical="center"/>
    </xf>
    <xf numFmtId="0" fontId="11" fillId="2" borderId="31" xfId="0" applyFont="1" applyFill="1" applyBorder="1" applyAlignment="1">
      <alignment horizontal="center" vertical="center"/>
    </xf>
    <xf numFmtId="0" fontId="6" fillId="2" borderId="32" xfId="0" applyFont="1" applyFill="1" applyBorder="1" applyAlignment="1">
      <alignment horizontal="center" vertical="center"/>
    </xf>
    <xf numFmtId="0" fontId="6" fillId="2" borderId="33" xfId="0" applyFont="1" applyFill="1" applyBorder="1" applyAlignment="1">
      <alignment horizontal="center" vertical="center"/>
    </xf>
    <xf numFmtId="0" fontId="6" fillId="2" borderId="34" xfId="0" applyFont="1" applyFill="1" applyBorder="1" applyAlignment="1">
      <alignment horizontal="center" vertical="center"/>
    </xf>
    <xf numFmtId="0" fontId="6" fillId="2" borderId="35" xfId="0" applyFont="1" applyFill="1" applyBorder="1" applyAlignment="1">
      <alignment horizontal="center" vertical="center"/>
    </xf>
    <xf numFmtId="0" fontId="6" fillId="2" borderId="36" xfId="0" applyFont="1" applyFill="1" applyBorder="1" applyAlignment="1">
      <alignment horizontal="center" vertical="center"/>
    </xf>
    <xf numFmtId="0" fontId="6" fillId="2" borderId="37" xfId="0" applyFont="1" applyFill="1" applyBorder="1" applyAlignment="1">
      <alignment horizontal="center" vertical="center"/>
    </xf>
    <xf numFmtId="0" fontId="6" fillId="2" borderId="38" xfId="0" applyFont="1" applyFill="1" applyBorder="1" applyAlignment="1">
      <alignment horizontal="center" vertical="center"/>
    </xf>
    <xf numFmtId="0" fontId="6" fillId="2" borderId="39" xfId="0" applyFont="1" applyFill="1" applyBorder="1" applyAlignment="1">
      <alignment horizontal="center" vertical="center"/>
    </xf>
    <xf numFmtId="0" fontId="6" fillId="2" borderId="40" xfId="0" applyFont="1" applyFill="1" applyBorder="1" applyAlignment="1">
      <alignment horizontal="center" vertical="center"/>
    </xf>
    <xf numFmtId="0" fontId="6" fillId="2" borderId="41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 shrinkToFit="1"/>
    </xf>
    <xf numFmtId="3" fontId="7" fillId="2" borderId="0" xfId="0" applyNumberFormat="1" applyFont="1" applyFill="1" applyAlignment="1">
      <alignment horizontal="center" vertical="center"/>
    </xf>
    <xf numFmtId="9" fontId="7" fillId="2" borderId="0" xfId="0" applyNumberFormat="1" applyFont="1" applyFill="1" applyAlignment="1">
      <alignment horizontal="left" vertical="center" shrinkToFit="1"/>
    </xf>
    <xf numFmtId="0" fontId="7" fillId="2" borderId="0" xfId="0" applyFont="1" applyFill="1" applyAlignment="1">
      <alignment horizontal="left" vertical="center" shrinkToFit="1"/>
    </xf>
    <xf numFmtId="9" fontId="7" fillId="2" borderId="0" xfId="0" applyNumberFormat="1" applyFont="1" applyFill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2" fontId="7" fillId="2" borderId="9" xfId="0" applyNumberFormat="1" applyFont="1" applyFill="1" applyBorder="1" applyAlignment="1">
      <alignment horizontal="center" vertical="center" shrinkToFit="1"/>
    </xf>
    <xf numFmtId="1" fontId="7" fillId="2" borderId="0" xfId="0" applyNumberFormat="1" applyFont="1" applyFill="1" applyAlignment="1">
      <alignment horizontal="center" vertical="center" shrinkToFit="1"/>
    </xf>
    <xf numFmtId="0" fontId="7" fillId="2" borderId="42" xfId="0" applyFont="1" applyFill="1" applyBorder="1" applyAlignment="1">
      <alignment horizontal="center" vertical="center"/>
    </xf>
    <xf numFmtId="0" fontId="7" fillId="2" borderId="43" xfId="0" applyFont="1" applyFill="1" applyBorder="1" applyAlignment="1">
      <alignment horizontal="center" vertical="center"/>
    </xf>
    <xf numFmtId="0" fontId="7" fillId="2" borderId="44" xfId="0" applyFont="1" applyFill="1" applyBorder="1" applyAlignment="1">
      <alignment horizontal="center" vertical="center"/>
    </xf>
    <xf numFmtId="1" fontId="7" fillId="2" borderId="0" xfId="0" applyNumberFormat="1" applyFont="1" applyFill="1" applyAlignment="1">
      <alignment horizontal="center" vertical="center"/>
    </xf>
    <xf numFmtId="0" fontId="7" fillId="2" borderId="45" xfId="0" applyFont="1" applyFill="1" applyBorder="1" applyAlignment="1">
      <alignment horizontal="center" vertical="center"/>
    </xf>
    <xf numFmtId="41" fontId="7" fillId="2" borderId="0" xfId="1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3" fontId="3" fillId="3" borderId="16" xfId="0" applyNumberFormat="1" applyFont="1" applyFill="1" applyBorder="1" applyAlignment="1">
      <alignment horizontal="center" vertical="center"/>
    </xf>
    <xf numFmtId="3" fontId="8" fillId="2" borderId="46" xfId="0" applyNumberFormat="1" applyFont="1" applyFill="1" applyBorder="1">
      <alignment vertical="center"/>
    </xf>
    <xf numFmtId="3" fontId="8" fillId="2" borderId="13" xfId="0" applyNumberFormat="1" applyFont="1" applyFill="1" applyBorder="1">
      <alignment vertical="center"/>
    </xf>
    <xf numFmtId="3" fontId="8" fillId="2" borderId="26" xfId="0" applyNumberFormat="1" applyFont="1" applyFill="1" applyBorder="1">
      <alignment vertical="center"/>
    </xf>
    <xf numFmtId="177" fontId="8" fillId="2" borderId="46" xfId="0" applyNumberFormat="1" applyFont="1" applyFill="1" applyBorder="1">
      <alignment vertical="center"/>
    </xf>
    <xf numFmtId="176" fontId="8" fillId="2" borderId="47" xfId="0" applyNumberFormat="1" applyFont="1" applyFill="1" applyBorder="1">
      <alignment vertical="center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180975</xdr:colOff>
      <xdr:row>10</xdr:row>
      <xdr:rowOff>76200</xdr:rowOff>
    </xdr:from>
    <xdr:to>
      <xdr:col>30</xdr:col>
      <xdr:colOff>28575</xdr:colOff>
      <xdr:row>19</xdr:row>
      <xdr:rowOff>133350</xdr:rowOff>
    </xdr:to>
    <xdr:pic>
      <xdr:nvPicPr>
        <xdr:cNvPr id="1025" name="그림 1">
          <a:extLst>
            <a:ext uri="{FF2B5EF4-FFF2-40B4-BE49-F238E27FC236}">
              <a16:creationId xmlns:a16="http://schemas.microsoft.com/office/drawing/2014/main" id="{00000000-0008-0000-0100-000001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2409825"/>
          <a:ext cx="9658350" cy="194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1200150</xdr:colOff>
      <xdr:row>20</xdr:row>
      <xdr:rowOff>95250</xdr:rowOff>
    </xdr:from>
    <xdr:to>
      <xdr:col>27</xdr:col>
      <xdr:colOff>409575</xdr:colOff>
      <xdr:row>50</xdr:row>
      <xdr:rowOff>66675</xdr:rowOff>
    </xdr:to>
    <xdr:pic>
      <xdr:nvPicPr>
        <xdr:cNvPr id="1026" name="그림 2">
          <a:extLst>
            <a:ext uri="{FF2B5EF4-FFF2-40B4-BE49-F238E27FC236}">
              <a16:creationId xmlns:a16="http://schemas.microsoft.com/office/drawing/2014/main" id="{00000000-0008-0000-0100-000002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7775" y="4524375"/>
          <a:ext cx="6886575" cy="6257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57"/>
  <sheetViews>
    <sheetView tabSelected="1" zoomScale="70" zoomScaleNormal="70" zoomScaleSheetLayoutView="70" workbookViewId="0">
      <pane ySplit="4" topLeftCell="A5" activePane="bottomLeft" state="frozen"/>
      <selection pane="bottomLeft" activeCell="T12" sqref="S12:T12"/>
    </sheetView>
  </sheetViews>
  <sheetFormatPr defaultColWidth="0.75" defaultRowHeight="16.5" x14ac:dyDescent="0.3"/>
  <cols>
    <col min="1" max="25" width="4.625" style="1" customWidth="1"/>
    <col min="26" max="28" width="15" style="1" customWidth="1"/>
    <col min="29" max="29" width="17" style="1" customWidth="1"/>
    <col min="30" max="140" width="9" style="1" customWidth="1"/>
    <col min="141" max="141" width="0.625" style="1" customWidth="1"/>
    <col min="142" max="16384" width="0.75" style="1"/>
  </cols>
  <sheetData>
    <row r="1" spans="1:29" ht="24" customHeight="1" x14ac:dyDescent="0.3">
      <c r="A1" s="57" t="s">
        <v>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</row>
    <row r="2" spans="1:29" ht="24" customHeight="1" thickBot="1" x14ac:dyDescent="0.35">
      <c r="A2" s="58"/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</row>
    <row r="3" spans="1:29" s="2" customFormat="1" ht="26.25" x14ac:dyDescent="0.3">
      <c r="A3" s="59" t="s">
        <v>1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1"/>
      <c r="Z3" s="65" t="s">
        <v>3</v>
      </c>
      <c r="AA3" s="65" t="s">
        <v>5</v>
      </c>
      <c r="AB3" s="65" t="s">
        <v>6</v>
      </c>
      <c r="AC3" s="67" t="s">
        <v>7</v>
      </c>
    </row>
    <row r="4" spans="1:29" s="2" customFormat="1" ht="27" thickBot="1" x14ac:dyDescent="0.35">
      <c r="A4" s="62"/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  <c r="X4" s="63"/>
      <c r="Y4" s="64"/>
      <c r="Z4" s="66"/>
      <c r="AA4" s="66"/>
      <c r="AB4" s="66"/>
      <c r="AC4" s="68"/>
    </row>
    <row r="5" spans="1:29" s="8" customFormat="1" ht="27" thickTop="1" x14ac:dyDescent="0.3">
      <c r="A5" s="3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5"/>
      <c r="Z5" s="6"/>
      <c r="AA5" s="6"/>
      <c r="AB5" s="6"/>
      <c r="AC5" s="7"/>
    </row>
    <row r="6" spans="1:29" s="8" customFormat="1" ht="27" customHeight="1" x14ac:dyDescent="0.3">
      <c r="A6" s="9" t="s">
        <v>8</v>
      </c>
      <c r="C6" s="8" t="s">
        <v>53</v>
      </c>
      <c r="Y6" s="19"/>
      <c r="Z6" s="53">
        <f>Z55</f>
        <v>326.90037333333328</v>
      </c>
      <c r="AA6" s="53">
        <f>AA55</f>
        <v>15765.42888888889</v>
      </c>
      <c r="AB6" s="53">
        <f>AB55</f>
        <v>399.47730044444438</v>
      </c>
      <c r="AC6" s="54">
        <f>AC55</f>
        <v>16491.806562666665</v>
      </c>
    </row>
    <row r="7" spans="1:29" s="10" customFormat="1" ht="27" customHeight="1" x14ac:dyDescent="0.3">
      <c r="A7" s="14"/>
      <c r="Y7" s="11"/>
      <c r="Z7" s="12"/>
      <c r="AA7" s="12"/>
      <c r="AB7" s="12"/>
      <c r="AC7" s="13"/>
    </row>
    <row r="8" spans="1:29" s="10" customFormat="1" ht="27" customHeight="1" x14ac:dyDescent="0.3">
      <c r="A8" s="14"/>
      <c r="Y8" s="11"/>
      <c r="Z8" s="12"/>
      <c r="AA8" s="12"/>
      <c r="AB8" s="12"/>
      <c r="AC8" s="13"/>
    </row>
    <row r="9" spans="1:29" s="8" customFormat="1" ht="27" customHeight="1" x14ac:dyDescent="0.3">
      <c r="A9" s="9"/>
      <c r="B9" s="8" t="s">
        <v>54</v>
      </c>
      <c r="Y9" s="19"/>
      <c r="Z9" s="20"/>
      <c r="AA9" s="20"/>
      <c r="AB9" s="20"/>
      <c r="AC9" s="21"/>
    </row>
    <row r="10" spans="1:29" s="10" customFormat="1" ht="27" customHeight="1" x14ac:dyDescent="0.3">
      <c r="A10" s="14"/>
      <c r="Y10" s="11"/>
      <c r="Z10" s="12"/>
      <c r="AA10" s="12"/>
      <c r="AB10" s="12"/>
      <c r="AC10" s="13"/>
    </row>
    <row r="11" spans="1:29" s="10" customFormat="1" ht="27" customHeight="1" x14ac:dyDescent="0.3">
      <c r="A11" s="14"/>
      <c r="C11" s="10" t="s">
        <v>9</v>
      </c>
      <c r="G11" s="55">
        <v>0.3</v>
      </c>
      <c r="H11" s="55"/>
      <c r="I11" s="10" t="s">
        <v>11</v>
      </c>
      <c r="J11" s="10" t="s">
        <v>12</v>
      </c>
      <c r="K11" s="70">
        <v>165545</v>
      </c>
      <c r="L11" s="55"/>
      <c r="M11" s="55"/>
      <c r="N11" s="10" t="s">
        <v>12</v>
      </c>
      <c r="O11" s="71">
        <v>0.3</v>
      </c>
      <c r="P11" s="72"/>
      <c r="Y11" s="11"/>
      <c r="Z11" s="16"/>
      <c r="AA11" s="16">
        <f>TRUNC(G11*K11*O11,0)</f>
        <v>14899</v>
      </c>
      <c r="AB11" s="16"/>
      <c r="AC11" s="17">
        <f>AA11</f>
        <v>14899</v>
      </c>
    </row>
    <row r="12" spans="1:29" s="10" customFormat="1" ht="27" customHeight="1" x14ac:dyDescent="0.3">
      <c r="A12" s="14"/>
      <c r="Y12" s="11"/>
      <c r="Z12" s="16"/>
      <c r="AA12" s="16"/>
      <c r="AB12" s="16"/>
      <c r="AC12" s="17"/>
    </row>
    <row r="13" spans="1:29" s="10" customFormat="1" ht="27" customHeight="1" x14ac:dyDescent="0.3">
      <c r="A13" s="14"/>
      <c r="Y13" s="11"/>
      <c r="Z13" s="16"/>
      <c r="AA13" s="16"/>
      <c r="AB13" s="16"/>
      <c r="AC13" s="17"/>
    </row>
    <row r="14" spans="1:29" s="8" customFormat="1" ht="27" customHeight="1" x14ac:dyDescent="0.3">
      <c r="A14" s="9"/>
      <c r="B14" s="8" t="s">
        <v>13</v>
      </c>
      <c r="Y14" s="19"/>
      <c r="Z14" s="50">
        <f>SUM(Z7:Z13)</f>
        <v>0</v>
      </c>
      <c r="AA14" s="50">
        <f>SUM(AA7:AA13)</f>
        <v>14899</v>
      </c>
      <c r="AB14" s="50">
        <f>SUM(AB7:AB13)</f>
        <v>0</v>
      </c>
      <c r="AC14" s="51">
        <f>SUM(AC7:AC13)</f>
        <v>14899</v>
      </c>
    </row>
    <row r="15" spans="1:29" s="10" customFormat="1" ht="27" customHeight="1" x14ac:dyDescent="0.3">
      <c r="A15" s="14"/>
      <c r="Y15" s="11"/>
      <c r="Z15" s="16"/>
      <c r="AA15" s="16"/>
      <c r="AB15" s="16"/>
      <c r="AC15" s="17"/>
    </row>
    <row r="16" spans="1:29" s="8" customFormat="1" ht="27" customHeight="1" x14ac:dyDescent="0.3">
      <c r="A16" s="9"/>
      <c r="B16" s="8" t="s">
        <v>55</v>
      </c>
      <c r="Y16" s="19"/>
      <c r="Z16" s="22"/>
      <c r="AA16" s="22"/>
      <c r="AB16" s="22"/>
      <c r="AC16" s="23"/>
    </row>
    <row r="17" spans="1:29" s="10" customFormat="1" ht="27" customHeight="1" x14ac:dyDescent="0.3">
      <c r="A17" s="14"/>
      <c r="Y17" s="11"/>
      <c r="Z17" s="16"/>
      <c r="AA17" s="16"/>
      <c r="AB17" s="16"/>
      <c r="AC17" s="17"/>
    </row>
    <row r="18" spans="1:29" s="10" customFormat="1" ht="27" customHeight="1" x14ac:dyDescent="0.3">
      <c r="A18" s="14"/>
      <c r="B18" s="10" t="s">
        <v>15</v>
      </c>
      <c r="C18" s="10" t="s">
        <v>14</v>
      </c>
      <c r="D18" s="55">
        <v>0.6</v>
      </c>
      <c r="E18" s="55"/>
      <c r="F18" s="10" t="s">
        <v>16</v>
      </c>
      <c r="G18" s="10" t="s">
        <v>14</v>
      </c>
      <c r="H18" s="56">
        <v>0.77</v>
      </c>
      <c r="I18" s="56"/>
      <c r="J18" s="10" t="s">
        <v>17</v>
      </c>
      <c r="K18" s="10" t="s">
        <v>14</v>
      </c>
      <c r="L18" s="55">
        <f>0.6-0.05</f>
        <v>0.54999999999999993</v>
      </c>
      <c r="M18" s="55"/>
      <c r="N18" s="10" t="s">
        <v>18</v>
      </c>
      <c r="O18" s="10" t="s">
        <v>14</v>
      </c>
      <c r="P18" s="55">
        <v>0.9</v>
      </c>
      <c r="Q18" s="55"/>
      <c r="R18" s="15" t="s">
        <v>19</v>
      </c>
      <c r="S18" s="10" t="s">
        <v>14</v>
      </c>
      <c r="T18" s="55">
        <v>18</v>
      </c>
      <c r="U18" s="55"/>
      <c r="V18" s="10" t="s">
        <v>20</v>
      </c>
      <c r="Y18" s="11"/>
      <c r="Z18" s="16"/>
      <c r="AA18" s="16"/>
      <c r="AB18" s="16"/>
      <c r="AC18" s="17"/>
    </row>
    <row r="19" spans="1:29" s="10" customFormat="1" ht="27" customHeight="1" x14ac:dyDescent="0.3">
      <c r="A19" s="14"/>
      <c r="Y19" s="11"/>
      <c r="Z19" s="16"/>
      <c r="AA19" s="16"/>
      <c r="AB19" s="16"/>
      <c r="AC19" s="17"/>
    </row>
    <row r="20" spans="1:29" s="10" customFormat="1" ht="27" customHeight="1" x14ac:dyDescent="0.3">
      <c r="A20" s="14"/>
      <c r="Y20" s="11"/>
      <c r="Z20" s="16"/>
      <c r="AA20" s="16"/>
      <c r="AB20" s="16"/>
      <c r="AC20" s="17"/>
    </row>
    <row r="21" spans="1:29" s="10" customFormat="1" ht="27" customHeight="1" x14ac:dyDescent="0.3">
      <c r="A21" s="14"/>
      <c r="E21" s="74">
        <v>3600</v>
      </c>
      <c r="F21" s="74"/>
      <c r="G21" s="18" t="s">
        <v>12</v>
      </c>
      <c r="H21" s="69">
        <f>D18</f>
        <v>0.6</v>
      </c>
      <c r="I21" s="69"/>
      <c r="J21" s="18" t="s">
        <v>12</v>
      </c>
      <c r="K21" s="75">
        <f>H18</f>
        <v>0.77</v>
      </c>
      <c r="L21" s="75"/>
      <c r="M21" s="18" t="s">
        <v>12</v>
      </c>
      <c r="N21" s="69">
        <f>L18</f>
        <v>0.54999999999999993</v>
      </c>
      <c r="O21" s="69"/>
      <c r="P21" s="18" t="s">
        <v>12</v>
      </c>
      <c r="Q21" s="69">
        <f>P18</f>
        <v>0.9</v>
      </c>
      <c r="R21" s="69"/>
      <c r="S21" s="55" t="s">
        <v>21</v>
      </c>
      <c r="T21" s="76">
        <f>TRUNC((E21*H21*K21*N21*Q21)/E22,0)</f>
        <v>45</v>
      </c>
      <c r="U21" s="76"/>
      <c r="V21" s="55" t="s">
        <v>22</v>
      </c>
      <c r="W21" s="55"/>
      <c r="X21" s="55"/>
      <c r="Y21" s="11"/>
      <c r="Z21" s="16"/>
      <c r="AA21" s="16"/>
      <c r="AB21" s="16"/>
      <c r="AC21" s="17"/>
    </row>
    <row r="22" spans="1:29" s="10" customFormat="1" ht="27" customHeight="1" x14ac:dyDescent="0.3">
      <c r="A22" s="14"/>
      <c r="E22" s="81">
        <f>T18</f>
        <v>18</v>
      </c>
      <c r="F22" s="81"/>
      <c r="G22" s="81"/>
      <c r="H22" s="81"/>
      <c r="I22" s="81"/>
      <c r="J22" s="81"/>
      <c r="K22" s="81"/>
      <c r="L22" s="81"/>
      <c r="M22" s="81"/>
      <c r="N22" s="81"/>
      <c r="O22" s="81"/>
      <c r="P22" s="81"/>
      <c r="Q22" s="81"/>
      <c r="R22" s="81"/>
      <c r="S22" s="55"/>
      <c r="T22" s="76"/>
      <c r="U22" s="76"/>
      <c r="V22" s="55"/>
      <c r="W22" s="55"/>
      <c r="X22" s="55"/>
      <c r="Y22" s="11"/>
      <c r="Z22" s="16"/>
      <c r="AA22" s="16"/>
      <c r="AB22" s="16"/>
      <c r="AC22" s="17"/>
    </row>
    <row r="23" spans="1:29" s="10" customFormat="1" ht="27" customHeight="1" x14ac:dyDescent="0.3">
      <c r="A23" s="14"/>
      <c r="Y23" s="11"/>
      <c r="Z23" s="16"/>
      <c r="AA23" s="16"/>
      <c r="AB23" s="16"/>
      <c r="AC23" s="17"/>
    </row>
    <row r="24" spans="1:29" s="10" customFormat="1" ht="27" customHeight="1" x14ac:dyDescent="0.3">
      <c r="A24" s="14"/>
      <c r="Y24" s="11"/>
      <c r="Z24" s="16"/>
      <c r="AA24" s="16"/>
      <c r="AB24" s="16"/>
      <c r="AC24" s="17"/>
    </row>
    <row r="25" spans="1:29" s="10" customFormat="1" ht="27" customHeight="1" x14ac:dyDescent="0.3">
      <c r="A25" s="14"/>
      <c r="B25" s="10" t="s">
        <v>23</v>
      </c>
      <c r="E25" s="70">
        <f>Sheet2!$Z$4</f>
        <v>21015.023999999998</v>
      </c>
      <c r="F25" s="55"/>
      <c r="G25" s="55"/>
      <c r="H25" s="10" t="s">
        <v>27</v>
      </c>
      <c r="I25" s="80">
        <f>T21</f>
        <v>45</v>
      </c>
      <c r="J25" s="55"/>
      <c r="K25" s="10" t="s">
        <v>25</v>
      </c>
      <c r="L25" s="73">
        <v>0.7</v>
      </c>
      <c r="M25" s="55"/>
      <c r="N25" s="10" t="s">
        <v>21</v>
      </c>
      <c r="O25" s="82">
        <f>(E25/I25)*L25</f>
        <v>326.90037333333328</v>
      </c>
      <c r="P25" s="82"/>
      <c r="Q25" s="82"/>
      <c r="Y25" s="11"/>
      <c r="Z25" s="16">
        <f>O25</f>
        <v>326.90037333333328</v>
      </c>
      <c r="AA25" s="16"/>
      <c r="AB25" s="16"/>
      <c r="AC25" s="17">
        <f>Z25+AA25+AB25</f>
        <v>326.90037333333328</v>
      </c>
    </row>
    <row r="26" spans="1:29" s="10" customFormat="1" ht="27" customHeight="1" x14ac:dyDescent="0.3">
      <c r="A26" s="14"/>
      <c r="O26" s="24"/>
      <c r="P26" s="24"/>
      <c r="Q26" s="24"/>
      <c r="Y26" s="11"/>
      <c r="Z26" s="16"/>
      <c r="AA26" s="16"/>
      <c r="AB26" s="16"/>
      <c r="AC26" s="17"/>
    </row>
    <row r="27" spans="1:29" s="10" customFormat="1" ht="27" customHeight="1" x14ac:dyDescent="0.3">
      <c r="A27" s="14"/>
      <c r="B27" s="10" t="s">
        <v>51</v>
      </c>
      <c r="E27" s="70">
        <f>Sheet2!$AA$4</f>
        <v>55699</v>
      </c>
      <c r="F27" s="55"/>
      <c r="G27" s="55"/>
      <c r="H27" s="10" t="s">
        <v>28</v>
      </c>
      <c r="I27" s="80">
        <f>T21</f>
        <v>45</v>
      </c>
      <c r="J27" s="55"/>
      <c r="K27" s="10" t="s">
        <v>26</v>
      </c>
      <c r="L27" s="73">
        <v>0.7</v>
      </c>
      <c r="M27" s="55"/>
      <c r="N27" s="10" t="s">
        <v>21</v>
      </c>
      <c r="O27" s="82">
        <f>(E27/I27)*L27</f>
        <v>866.42888888888876</v>
      </c>
      <c r="P27" s="82"/>
      <c r="Q27" s="82"/>
      <c r="Y27" s="11"/>
      <c r="Z27" s="16"/>
      <c r="AA27" s="16">
        <f>O27</f>
        <v>866.42888888888876</v>
      </c>
      <c r="AB27" s="16"/>
      <c r="AC27" s="17">
        <f>Z27+AA27+AB27</f>
        <v>866.42888888888876</v>
      </c>
    </row>
    <row r="28" spans="1:29" s="10" customFormat="1" ht="27" customHeight="1" x14ac:dyDescent="0.3">
      <c r="A28" s="14"/>
      <c r="O28" s="24"/>
      <c r="P28" s="24"/>
      <c r="Q28" s="24"/>
      <c r="Y28" s="11"/>
      <c r="Z28" s="16"/>
      <c r="AA28" s="16"/>
      <c r="AB28" s="16"/>
      <c r="AC28" s="17"/>
    </row>
    <row r="29" spans="1:29" s="10" customFormat="1" ht="27" customHeight="1" x14ac:dyDescent="0.3">
      <c r="A29" s="14"/>
      <c r="B29" s="10" t="s">
        <v>24</v>
      </c>
      <c r="E29" s="70">
        <f>Sheet2!$AB$4</f>
        <v>25680.6836</v>
      </c>
      <c r="F29" s="55"/>
      <c r="G29" s="55"/>
      <c r="H29" s="10" t="s">
        <v>27</v>
      </c>
      <c r="I29" s="80">
        <f>T21</f>
        <v>45</v>
      </c>
      <c r="J29" s="55"/>
      <c r="K29" s="10" t="s">
        <v>25</v>
      </c>
      <c r="L29" s="73">
        <v>0.7</v>
      </c>
      <c r="M29" s="55"/>
      <c r="N29" s="10" t="s">
        <v>21</v>
      </c>
      <c r="O29" s="82">
        <f>(E29/I29)*L29</f>
        <v>399.47730044444438</v>
      </c>
      <c r="P29" s="82"/>
      <c r="Q29" s="82"/>
      <c r="Y29" s="11"/>
      <c r="Z29" s="16"/>
      <c r="AA29" s="16"/>
      <c r="AB29" s="16">
        <f>O29</f>
        <v>399.47730044444438</v>
      </c>
      <c r="AC29" s="17">
        <f>Z29+AA29+AB29</f>
        <v>399.47730044444438</v>
      </c>
    </row>
    <row r="30" spans="1:29" s="10" customFormat="1" ht="27" customHeight="1" x14ac:dyDescent="0.3">
      <c r="A30" s="14"/>
      <c r="Y30" s="11"/>
      <c r="Z30" s="16"/>
      <c r="AA30" s="16"/>
      <c r="AB30" s="16"/>
      <c r="AC30" s="17"/>
    </row>
    <row r="31" spans="1:29" s="8" customFormat="1" ht="27" customHeight="1" x14ac:dyDescent="0.3">
      <c r="A31" s="9"/>
      <c r="B31" s="8" t="s">
        <v>13</v>
      </c>
      <c r="Y31" s="19"/>
      <c r="Z31" s="50">
        <f>SUM(Z15:Z30)</f>
        <v>326.90037333333328</v>
      </c>
      <c r="AA31" s="50">
        <f>SUM(AA15:AA30)</f>
        <v>866.42888888888876</v>
      </c>
      <c r="AB31" s="50">
        <f>SUM(AB15:AB30)</f>
        <v>399.47730044444438</v>
      </c>
      <c r="AC31" s="51">
        <f>SUM(AC23:AC30)</f>
        <v>1592.8065626666664</v>
      </c>
    </row>
    <row r="32" spans="1:29" s="10" customFormat="1" ht="27" customHeight="1" x14ac:dyDescent="0.3">
      <c r="A32" s="14"/>
      <c r="Y32" s="11"/>
      <c r="Z32" s="16"/>
      <c r="AA32" s="16"/>
      <c r="AB32" s="16"/>
      <c r="AC32" s="17"/>
    </row>
    <row r="33" spans="1:29" s="10" customFormat="1" ht="27" customHeight="1" x14ac:dyDescent="0.3">
      <c r="A33" s="14"/>
      <c r="Y33" s="11"/>
      <c r="Z33" s="16"/>
      <c r="AA33" s="16"/>
      <c r="AB33" s="16"/>
      <c r="AC33" s="17"/>
    </row>
    <row r="34" spans="1:29" s="10" customFormat="1" ht="27" customHeight="1" x14ac:dyDescent="0.3">
      <c r="A34" s="14"/>
      <c r="Y34" s="11"/>
      <c r="Z34" s="16"/>
      <c r="AA34" s="16"/>
      <c r="AB34" s="16"/>
      <c r="AC34" s="17"/>
    </row>
    <row r="35" spans="1:29" s="10" customFormat="1" ht="27" customHeight="1" x14ac:dyDescent="0.3">
      <c r="A35" s="14"/>
      <c r="Y35" s="11"/>
      <c r="Z35" s="16"/>
      <c r="AA35" s="16"/>
      <c r="AB35" s="16"/>
      <c r="AC35" s="17"/>
    </row>
    <row r="36" spans="1:29" s="10" customFormat="1" ht="27" customHeight="1" x14ac:dyDescent="0.3">
      <c r="A36" s="14"/>
      <c r="Y36" s="11"/>
      <c r="Z36" s="16"/>
      <c r="AA36" s="16"/>
      <c r="AB36" s="16"/>
      <c r="AC36" s="17"/>
    </row>
    <row r="37" spans="1:29" s="10" customFormat="1" ht="27" customHeight="1" x14ac:dyDescent="0.3">
      <c r="A37" s="14"/>
      <c r="Y37" s="11"/>
      <c r="Z37" s="16"/>
      <c r="AA37" s="16"/>
      <c r="AB37" s="16"/>
      <c r="AC37" s="17"/>
    </row>
    <row r="38" spans="1:29" s="10" customFormat="1" ht="27" customHeight="1" x14ac:dyDescent="0.3">
      <c r="A38" s="14"/>
      <c r="Y38" s="11"/>
      <c r="Z38" s="16"/>
      <c r="AA38" s="16"/>
      <c r="AB38" s="16"/>
      <c r="AC38" s="17"/>
    </row>
    <row r="39" spans="1:29" s="10" customFormat="1" ht="27" customHeight="1" x14ac:dyDescent="0.3">
      <c r="A39" s="14"/>
      <c r="Y39" s="11"/>
      <c r="Z39" s="16"/>
      <c r="AA39" s="16"/>
      <c r="AB39" s="16"/>
      <c r="AC39" s="17"/>
    </row>
    <row r="40" spans="1:29" s="10" customFormat="1" ht="27" customHeight="1" x14ac:dyDescent="0.3">
      <c r="A40" s="14"/>
      <c r="Y40" s="11"/>
      <c r="Z40" s="16"/>
      <c r="AA40" s="16"/>
      <c r="AB40" s="16"/>
      <c r="AC40" s="17"/>
    </row>
    <row r="41" spans="1:29" s="10" customFormat="1" ht="27" customHeight="1" x14ac:dyDescent="0.3">
      <c r="A41" s="14"/>
      <c r="Y41" s="11"/>
      <c r="Z41" s="16"/>
      <c r="AA41" s="16"/>
      <c r="AB41" s="16"/>
      <c r="AC41" s="17"/>
    </row>
    <row r="42" spans="1:29" s="10" customFormat="1" ht="27" customHeight="1" x14ac:dyDescent="0.3">
      <c r="A42" s="14"/>
      <c r="Y42" s="11"/>
      <c r="Z42" s="16"/>
      <c r="AA42" s="16"/>
      <c r="AB42" s="16"/>
      <c r="AC42" s="17"/>
    </row>
    <row r="43" spans="1:29" s="10" customFormat="1" ht="27" customHeight="1" x14ac:dyDescent="0.3">
      <c r="A43" s="14"/>
      <c r="Y43" s="11"/>
      <c r="Z43" s="16"/>
      <c r="AA43" s="16"/>
      <c r="AB43" s="16"/>
      <c r="AC43" s="17"/>
    </row>
    <row r="44" spans="1:29" s="10" customFormat="1" ht="27" customHeight="1" x14ac:dyDescent="0.3">
      <c r="A44" s="14"/>
      <c r="Y44" s="11"/>
      <c r="Z44" s="16"/>
      <c r="AA44" s="16"/>
      <c r="AB44" s="16"/>
      <c r="AC44" s="17"/>
    </row>
    <row r="45" spans="1:29" s="10" customFormat="1" ht="27" customHeight="1" x14ac:dyDescent="0.3">
      <c r="A45" s="14"/>
      <c r="Y45" s="11"/>
      <c r="Z45" s="16"/>
      <c r="AA45" s="16"/>
      <c r="AB45" s="16"/>
      <c r="AC45" s="17"/>
    </row>
    <row r="46" spans="1:29" s="10" customFormat="1" ht="27" customHeight="1" x14ac:dyDescent="0.3">
      <c r="A46" s="14"/>
      <c r="Y46" s="11"/>
      <c r="Z46" s="16"/>
      <c r="AA46" s="16"/>
      <c r="AB46" s="16"/>
      <c r="AC46" s="17"/>
    </row>
    <row r="47" spans="1:29" s="10" customFormat="1" ht="27" customHeight="1" x14ac:dyDescent="0.3">
      <c r="A47" s="14"/>
      <c r="Y47" s="11"/>
      <c r="Z47" s="16"/>
      <c r="AA47" s="16"/>
      <c r="AB47" s="16"/>
      <c r="AC47" s="17"/>
    </row>
    <row r="48" spans="1:29" s="10" customFormat="1" ht="27" customHeight="1" x14ac:dyDescent="0.3">
      <c r="A48" s="14"/>
      <c r="Y48" s="11"/>
      <c r="Z48" s="16"/>
      <c r="AA48" s="16"/>
      <c r="AB48" s="16"/>
      <c r="AC48" s="17"/>
    </row>
    <row r="49" spans="1:29" s="10" customFormat="1" ht="27" customHeight="1" x14ac:dyDescent="0.3">
      <c r="A49" s="14"/>
      <c r="Y49" s="11"/>
      <c r="Z49" s="16"/>
      <c r="AA49" s="16"/>
      <c r="AB49" s="16"/>
      <c r="AC49" s="17"/>
    </row>
    <row r="50" spans="1:29" s="10" customFormat="1" ht="27" customHeight="1" x14ac:dyDescent="0.3">
      <c r="A50" s="14"/>
      <c r="Y50" s="11"/>
      <c r="Z50" s="16"/>
      <c r="AA50" s="16"/>
      <c r="AB50" s="16"/>
      <c r="AC50" s="17"/>
    </row>
    <row r="51" spans="1:29" s="10" customFormat="1" ht="27" customHeight="1" x14ac:dyDescent="0.3">
      <c r="A51" s="14"/>
      <c r="Y51" s="11"/>
      <c r="Z51" s="16"/>
      <c r="AA51" s="16"/>
      <c r="AB51" s="16"/>
      <c r="AC51" s="17"/>
    </row>
    <row r="52" spans="1:29" s="10" customFormat="1" ht="27" customHeight="1" x14ac:dyDescent="0.3">
      <c r="A52" s="14"/>
      <c r="Y52" s="11"/>
      <c r="Z52" s="16"/>
      <c r="AA52" s="16"/>
      <c r="AB52" s="16"/>
      <c r="AC52" s="17"/>
    </row>
    <row r="53" spans="1:29" s="10" customFormat="1" ht="27" customHeight="1" x14ac:dyDescent="0.3">
      <c r="A53" s="14"/>
      <c r="Y53" s="11"/>
      <c r="Z53" s="16"/>
      <c r="AA53" s="16"/>
      <c r="AB53" s="16"/>
      <c r="AC53" s="17"/>
    </row>
    <row r="54" spans="1:29" s="10" customFormat="1" ht="27" customHeight="1" x14ac:dyDescent="0.3">
      <c r="A54" s="14"/>
      <c r="Y54" s="11"/>
      <c r="Z54" s="16"/>
      <c r="AA54" s="16"/>
      <c r="AB54" s="16"/>
      <c r="AC54" s="17"/>
    </row>
    <row r="55" spans="1:29" ht="27" customHeight="1" thickBot="1" x14ac:dyDescent="0.35">
      <c r="A55" s="77" t="s">
        <v>52</v>
      </c>
      <c r="B55" s="78"/>
      <c r="C55" s="78"/>
      <c r="D55" s="78"/>
      <c r="E55" s="78"/>
      <c r="F55" s="78"/>
      <c r="G55" s="78"/>
      <c r="H55" s="78"/>
      <c r="I55" s="78"/>
      <c r="J55" s="78"/>
      <c r="K55" s="78"/>
      <c r="L55" s="78"/>
      <c r="M55" s="78"/>
      <c r="N55" s="78"/>
      <c r="O55" s="78"/>
      <c r="P55" s="78"/>
      <c r="Q55" s="78"/>
      <c r="R55" s="78"/>
      <c r="S55" s="78"/>
      <c r="T55" s="78"/>
      <c r="U55" s="78"/>
      <c r="V55" s="78"/>
      <c r="W55" s="78"/>
      <c r="X55" s="78"/>
      <c r="Y55" s="79"/>
      <c r="Z55" s="52">
        <f>SUM(Z31,Z14)</f>
        <v>326.90037333333328</v>
      </c>
      <c r="AA55" s="52">
        <f>SUM(AA31,AA14)</f>
        <v>15765.42888888889</v>
      </c>
      <c r="AB55" s="52">
        <f>SUM(AB31,AB14)</f>
        <v>399.47730044444438</v>
      </c>
      <c r="AC55" s="52">
        <f>SUM(AC31,AC14)</f>
        <v>16491.806562666665</v>
      </c>
    </row>
    <row r="56" spans="1:29" ht="27" customHeight="1" x14ac:dyDescent="0.3"/>
    <row r="57" spans="1:29" ht="27" customHeight="1" x14ac:dyDescent="0.3"/>
  </sheetData>
  <mergeCells count="36">
    <mergeCell ref="T21:U22"/>
    <mergeCell ref="A55:Y55"/>
    <mergeCell ref="V21:X22"/>
    <mergeCell ref="E25:G25"/>
    <mergeCell ref="E27:G27"/>
    <mergeCell ref="E29:G29"/>
    <mergeCell ref="I25:J25"/>
    <mergeCell ref="I27:J27"/>
    <mergeCell ref="I29:J29"/>
    <mergeCell ref="L25:M25"/>
    <mergeCell ref="E22:R22"/>
    <mergeCell ref="S21:S22"/>
    <mergeCell ref="O25:Q25"/>
    <mergeCell ref="O27:Q27"/>
    <mergeCell ref="O29:Q29"/>
    <mergeCell ref="L27:M27"/>
    <mergeCell ref="L29:M29"/>
    <mergeCell ref="E21:F21"/>
    <mergeCell ref="H21:I21"/>
    <mergeCell ref="K21:L21"/>
    <mergeCell ref="N21:O21"/>
    <mergeCell ref="Q21:R21"/>
    <mergeCell ref="G11:H11"/>
    <mergeCell ref="K11:M11"/>
    <mergeCell ref="O11:P11"/>
    <mergeCell ref="D18:E18"/>
    <mergeCell ref="H18:I18"/>
    <mergeCell ref="L18:M18"/>
    <mergeCell ref="P18:Q18"/>
    <mergeCell ref="A1:AC2"/>
    <mergeCell ref="A3:Y4"/>
    <mergeCell ref="Z3:Z4"/>
    <mergeCell ref="AA3:AA4"/>
    <mergeCell ref="AB3:AB4"/>
    <mergeCell ref="AC3:AC4"/>
    <mergeCell ref="T18:U18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4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D8"/>
  <sheetViews>
    <sheetView zoomScale="115" zoomScaleNormal="115" workbookViewId="0">
      <selection activeCell="B8" sqref="B8"/>
    </sheetView>
  </sheetViews>
  <sheetFormatPr defaultRowHeight="16.5" x14ac:dyDescent="0.3"/>
  <cols>
    <col min="1" max="1" width="0.625" style="1" customWidth="1"/>
    <col min="2" max="2" width="25.25" style="1" customWidth="1"/>
    <col min="3" max="3" width="20.625" style="1" customWidth="1"/>
    <col min="4" max="8" width="2" style="1" customWidth="1"/>
    <col min="9" max="25" width="1.625" style="1" customWidth="1"/>
    <col min="26" max="28" width="8.625" style="1" customWidth="1"/>
    <col min="29" max="29" width="9.25" style="1" customWidth="1"/>
    <col min="30" max="30" width="10.125" style="1" customWidth="1"/>
    <col min="31" max="16384" width="9" style="1"/>
  </cols>
  <sheetData>
    <row r="1" spans="2:30" x14ac:dyDescent="0.3">
      <c r="B1" s="83" t="s">
        <v>29</v>
      </c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83"/>
    </row>
    <row r="2" spans="2:30" x14ac:dyDescent="0.3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84"/>
      <c r="AB2" s="84"/>
      <c r="AC2" s="84"/>
      <c r="AD2" s="84"/>
    </row>
    <row r="3" spans="2:30" ht="24" customHeight="1" thickBot="1" x14ac:dyDescent="0.35">
      <c r="B3" s="32" t="s">
        <v>30</v>
      </c>
      <c r="C3" s="33" t="s">
        <v>31</v>
      </c>
      <c r="D3" s="85" t="s">
        <v>32</v>
      </c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5"/>
      <c r="Y3" s="85"/>
      <c r="Z3" s="33" t="s">
        <v>2</v>
      </c>
      <c r="AA3" s="33" t="s">
        <v>4</v>
      </c>
      <c r="AB3" s="33" t="s">
        <v>33</v>
      </c>
      <c r="AC3" s="33" t="s">
        <v>34</v>
      </c>
      <c r="AD3" s="34" t="s">
        <v>35</v>
      </c>
    </row>
    <row r="4" spans="2:30" s="38" customFormat="1" ht="18.75" customHeight="1" thickTop="1" x14ac:dyDescent="0.3">
      <c r="B4" s="39" t="s">
        <v>50</v>
      </c>
      <c r="C4" s="40" t="s">
        <v>36</v>
      </c>
      <c r="D4" s="35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7"/>
      <c r="Z4" s="41">
        <f>SUM(Z5:Z8)</f>
        <v>21015.023999999998</v>
      </c>
      <c r="AA4" s="41">
        <f>SUM(AA5:AA8)</f>
        <v>55699</v>
      </c>
      <c r="AB4" s="41">
        <f>SUM(AB5:AB8)</f>
        <v>25680.6836</v>
      </c>
      <c r="AC4" s="41">
        <f>SUM(AC5:AC8)</f>
        <v>102394.70759999999</v>
      </c>
      <c r="AD4" s="42"/>
    </row>
    <row r="5" spans="2:30" ht="18.75" customHeight="1" x14ac:dyDescent="0.3">
      <c r="B5" s="26" t="s">
        <v>37</v>
      </c>
      <c r="C5" s="27" t="s">
        <v>38</v>
      </c>
      <c r="D5" s="86">
        <v>112684000</v>
      </c>
      <c r="E5" s="87"/>
      <c r="F5" s="87"/>
      <c r="G5" s="87"/>
      <c r="H5" s="87"/>
      <c r="I5" s="87" t="s">
        <v>39</v>
      </c>
      <c r="J5" s="87"/>
      <c r="K5" s="87">
        <v>2279</v>
      </c>
      <c r="L5" s="87"/>
      <c r="M5" s="87"/>
      <c r="N5" s="30" t="s">
        <v>40</v>
      </c>
      <c r="O5" s="87" t="s">
        <v>41</v>
      </c>
      <c r="P5" s="87"/>
      <c r="Q5" s="87"/>
      <c r="R5" s="30"/>
      <c r="S5" s="30"/>
      <c r="T5" s="30"/>
      <c r="U5" s="30"/>
      <c r="V5" s="30"/>
      <c r="W5" s="30"/>
      <c r="X5" s="30"/>
      <c r="Y5" s="31"/>
      <c r="Z5" s="28"/>
      <c r="AA5" s="28"/>
      <c r="AB5" s="28">
        <f>D5*K5*0.0000001</f>
        <v>25680.6836</v>
      </c>
      <c r="AC5" s="25">
        <f>SUM(Z5:AB5)</f>
        <v>25680.6836</v>
      </c>
      <c r="AD5" s="29"/>
    </row>
    <row r="6" spans="2:30" ht="18.75" customHeight="1" x14ac:dyDescent="0.3">
      <c r="B6" s="26" t="s">
        <v>42</v>
      </c>
      <c r="C6" s="27" t="s">
        <v>43</v>
      </c>
      <c r="D6" s="89">
        <v>11.6</v>
      </c>
      <c r="E6" s="87"/>
      <c r="F6" s="87"/>
      <c r="G6" s="87"/>
      <c r="H6" s="30" t="s">
        <v>44</v>
      </c>
      <c r="I6" s="30" t="s">
        <v>40</v>
      </c>
      <c r="J6" s="87">
        <v>1461</v>
      </c>
      <c r="K6" s="87"/>
      <c r="L6" s="87"/>
      <c r="M6" s="87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1"/>
      <c r="Z6" s="28">
        <f>D6*J6</f>
        <v>16947.599999999999</v>
      </c>
      <c r="AA6" s="28"/>
      <c r="AB6" s="28"/>
      <c r="AC6" s="25">
        <f>SUM(Z6:AB6)</f>
        <v>16947.599999999999</v>
      </c>
      <c r="AD6" s="29" t="s">
        <v>38</v>
      </c>
    </row>
    <row r="7" spans="2:30" ht="18.75" customHeight="1" x14ac:dyDescent="0.3">
      <c r="B7" s="26" t="s">
        <v>45</v>
      </c>
      <c r="C7" s="27" t="s">
        <v>46</v>
      </c>
      <c r="D7" s="89">
        <v>24</v>
      </c>
      <c r="E7" s="87"/>
      <c r="F7" s="87"/>
      <c r="G7" s="87"/>
      <c r="H7" s="30" t="s">
        <v>47</v>
      </c>
      <c r="I7" s="30" t="s">
        <v>40</v>
      </c>
      <c r="J7" s="87">
        <f>Z6</f>
        <v>16947.599999999999</v>
      </c>
      <c r="K7" s="87"/>
      <c r="L7" s="87"/>
      <c r="M7" s="87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1"/>
      <c r="Z7" s="28">
        <f>D7%*J7</f>
        <v>4067.4239999999995</v>
      </c>
      <c r="AA7" s="28"/>
      <c r="AB7" s="28"/>
      <c r="AC7" s="25">
        <f>SUM(Z7:AB7)</f>
        <v>4067.4239999999995</v>
      </c>
      <c r="AD7" s="29" t="s">
        <v>38</v>
      </c>
    </row>
    <row r="8" spans="2:30" ht="18.75" customHeight="1" x14ac:dyDescent="0.3">
      <c r="B8" s="43" t="s">
        <v>48</v>
      </c>
      <c r="C8" s="44" t="s">
        <v>38</v>
      </c>
      <c r="D8" s="90">
        <v>1</v>
      </c>
      <c r="E8" s="88"/>
      <c r="F8" s="88"/>
      <c r="G8" s="45" t="s">
        <v>10</v>
      </c>
      <c r="H8" s="45" t="s">
        <v>40</v>
      </c>
      <c r="I8" s="88">
        <v>267360</v>
      </c>
      <c r="J8" s="88"/>
      <c r="K8" s="88"/>
      <c r="L8" s="88"/>
      <c r="M8" s="45" t="s">
        <v>40</v>
      </c>
      <c r="N8" s="88" t="s">
        <v>49</v>
      </c>
      <c r="O8" s="88"/>
      <c r="P8" s="88"/>
      <c r="Q8" s="88"/>
      <c r="R8" s="88"/>
      <c r="S8" s="88"/>
      <c r="T8" s="88"/>
      <c r="U8" s="88"/>
      <c r="V8" s="88"/>
      <c r="W8" s="45"/>
      <c r="X8" s="45"/>
      <c r="Y8" s="46"/>
      <c r="Z8" s="47"/>
      <c r="AA8" s="47">
        <f>TRUNC(D8*I8*0.20833,0)</f>
        <v>55699</v>
      </c>
      <c r="AB8" s="47"/>
      <c r="AC8" s="48">
        <f>SUM(Z8:AB8)</f>
        <v>55699</v>
      </c>
      <c r="AD8" s="49" t="s">
        <v>38</v>
      </c>
    </row>
  </sheetData>
  <mergeCells count="13">
    <mergeCell ref="N8:V8"/>
    <mergeCell ref="D6:G6"/>
    <mergeCell ref="J6:M6"/>
    <mergeCell ref="D7:G7"/>
    <mergeCell ref="J7:M7"/>
    <mergeCell ref="D8:F8"/>
    <mergeCell ref="I8:L8"/>
    <mergeCell ref="B1:AD2"/>
    <mergeCell ref="D3:Y3"/>
    <mergeCell ref="D5:H5"/>
    <mergeCell ref="I5:J5"/>
    <mergeCell ref="K5:M5"/>
    <mergeCell ref="O5:Q5"/>
  </mergeCells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 지정된 범위</vt:lpstr>
      </vt:variant>
      <vt:variant>
        <vt:i4>1</vt:i4>
      </vt:variant>
    </vt:vector>
  </HeadingPairs>
  <TitlesOfParts>
    <vt:vector size="3" baseType="lpstr">
      <vt:lpstr>산출근거</vt:lpstr>
      <vt:lpstr>Sheet2</vt:lpstr>
      <vt:lpstr>산출근거!Print_Area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신희성업무 신희성업무</cp:lastModifiedBy>
  <cp:lastPrinted>2024-09-21T07:44:12Z</cp:lastPrinted>
  <dcterms:created xsi:type="dcterms:W3CDTF">2024-03-28T03:31:31Z</dcterms:created>
  <dcterms:modified xsi:type="dcterms:W3CDTF">2024-09-21T22:32:20Z</dcterms:modified>
</cp:coreProperties>
</file>