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은진\Desktop\"/>
    </mc:Choice>
  </mc:AlternateContent>
  <bookViews>
    <workbookView xWindow="0" yWindow="0" windowWidth="19200" windowHeight="6970"/>
  </bookViews>
  <sheets>
    <sheet name="상품판매관리 " sheetId="3" r:id="rId1"/>
    <sheet name="상품판매관리1" sheetId="1" r:id="rId2"/>
    <sheet name="품목별 단가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K10" i="1"/>
  <c r="J10" i="1"/>
  <c r="I10" i="1"/>
  <c r="I17" i="1"/>
  <c r="I18" i="1"/>
  <c r="I19" i="1"/>
  <c r="J19" i="1" s="1"/>
  <c r="L19" i="1" s="1"/>
  <c r="I20" i="1"/>
  <c r="J20" i="1" s="1"/>
  <c r="I21" i="1"/>
  <c r="I22" i="1"/>
  <c r="J22" i="1" s="1"/>
  <c r="L22" i="1" s="1"/>
  <c r="I23" i="1"/>
  <c r="J23" i="1" s="1"/>
  <c r="L23" i="1" s="1"/>
  <c r="I24" i="1"/>
  <c r="J24" i="1" s="1"/>
  <c r="L24" i="1" s="1"/>
  <c r="I25" i="1"/>
  <c r="I26" i="1"/>
  <c r="J26" i="1" s="1"/>
  <c r="L26" i="1" s="1"/>
  <c r="I27" i="1"/>
  <c r="J27" i="1" s="1"/>
  <c r="L27" i="1" s="1"/>
  <c r="I28" i="1"/>
  <c r="J28" i="1" s="1"/>
  <c r="L28" i="1" s="1"/>
  <c r="I29" i="1"/>
  <c r="I30" i="1"/>
  <c r="E3" i="1" s="1"/>
  <c r="I31" i="1"/>
  <c r="J31" i="1" s="1"/>
  <c r="L31" i="1" s="1"/>
  <c r="I32" i="1"/>
  <c r="J32" i="1" s="1"/>
  <c r="L32" i="1" s="1"/>
  <c r="I33" i="1"/>
  <c r="I34" i="1"/>
  <c r="J34" i="1" s="1"/>
  <c r="L34" i="1" s="1"/>
  <c r="I35" i="1"/>
  <c r="J35" i="1" s="1"/>
  <c r="L35" i="1" s="1"/>
  <c r="I36" i="1"/>
  <c r="J36" i="1" s="1"/>
  <c r="L36" i="1" s="1"/>
  <c r="I16" i="1"/>
  <c r="K36" i="1"/>
  <c r="H36" i="1"/>
  <c r="K35" i="1"/>
  <c r="H35" i="1"/>
  <c r="K34" i="1"/>
  <c r="H34" i="1"/>
  <c r="K33" i="1"/>
  <c r="J33" i="1"/>
  <c r="L33" i="1" s="1"/>
  <c r="H33" i="1"/>
  <c r="K32" i="1"/>
  <c r="H32" i="1"/>
  <c r="K31" i="1"/>
  <c r="H31" i="1"/>
  <c r="K30" i="1"/>
  <c r="H30" i="1"/>
  <c r="K29" i="1"/>
  <c r="J29" i="1"/>
  <c r="L29" i="1" s="1"/>
  <c r="H29" i="1"/>
  <c r="K28" i="1"/>
  <c r="H28" i="1"/>
  <c r="K27" i="1"/>
  <c r="H27" i="1"/>
  <c r="K26" i="1"/>
  <c r="H26" i="1"/>
  <c r="K25" i="1"/>
  <c r="J25" i="1"/>
  <c r="L25" i="1" s="1"/>
  <c r="H25" i="1"/>
  <c r="K24" i="1"/>
  <c r="H24" i="1"/>
  <c r="K23" i="1"/>
  <c r="H23" i="1"/>
  <c r="K22" i="1"/>
  <c r="H22" i="1"/>
  <c r="K21" i="1"/>
  <c r="J21" i="1"/>
  <c r="L21" i="1" s="1"/>
  <c r="H21" i="1"/>
  <c r="K20" i="1"/>
  <c r="H20" i="1"/>
  <c r="K19" i="1"/>
  <c r="H19" i="1"/>
  <c r="C11" i="1"/>
  <c r="B11" i="1"/>
  <c r="K18" i="1"/>
  <c r="J18" i="1"/>
  <c r="L18" i="1" s="1"/>
  <c r="H18" i="1"/>
  <c r="C10" i="1"/>
  <c r="B10" i="1"/>
  <c r="K17" i="1"/>
  <c r="J17" i="1"/>
  <c r="L17" i="1" s="1"/>
  <c r="H17" i="1"/>
  <c r="C9" i="1"/>
  <c r="B9" i="1"/>
  <c r="K16" i="1"/>
  <c r="J16" i="1"/>
  <c r="H16" i="1"/>
  <c r="D3" i="1"/>
  <c r="C3" i="1"/>
  <c r="C12" i="1" l="1"/>
  <c r="B12" i="1"/>
  <c r="J30" i="1"/>
  <c r="L30" i="1" s="1"/>
  <c r="E10" i="1"/>
  <c r="D10" i="1"/>
  <c r="E9" i="1"/>
  <c r="D11" i="1"/>
  <c r="E11" i="1"/>
  <c r="D9" i="1"/>
  <c r="L16" i="1"/>
  <c r="L20" i="1"/>
  <c r="D12" i="1" l="1"/>
  <c r="E12" i="1"/>
</calcChain>
</file>

<file path=xl/sharedStrings.xml><?xml version="1.0" encoding="utf-8"?>
<sst xmlns="http://schemas.openxmlformats.org/spreadsheetml/2006/main" count="195" uniqueCount="69">
  <si>
    <t>자전거명</t>
    <phoneticPr fontId="2" type="noConversion"/>
  </si>
  <si>
    <t>회사명</t>
    <phoneticPr fontId="2" type="noConversion"/>
  </si>
  <si>
    <t>재고수량</t>
    <phoneticPr fontId="2" type="noConversion"/>
  </si>
  <si>
    <t>판매단가</t>
    <phoneticPr fontId="2" type="noConversion"/>
  </si>
  <si>
    <t>제품코드</t>
    <phoneticPr fontId="5" type="noConversion"/>
  </si>
  <si>
    <t>자전거명</t>
    <phoneticPr fontId="5" type="noConversion"/>
  </si>
  <si>
    <t>회사명</t>
    <phoneticPr fontId="5" type="noConversion"/>
  </si>
  <si>
    <t>입고일자</t>
  </si>
  <si>
    <t>입고수량</t>
    <phoneticPr fontId="2" type="noConversion"/>
  </si>
  <si>
    <t>판매일자</t>
  </si>
  <si>
    <t>판매수량</t>
    <phoneticPr fontId="2" type="noConversion"/>
  </si>
  <si>
    <t>매출액</t>
  </si>
  <si>
    <t>마진율</t>
    <phoneticPr fontId="2" type="noConversion"/>
  </si>
  <si>
    <t>이익금</t>
  </si>
  <si>
    <t>판매건수</t>
    <phoneticPr fontId="2" type="noConversion"/>
  </si>
  <si>
    <t>총매출수량</t>
    <phoneticPr fontId="2" type="noConversion"/>
  </si>
  <si>
    <t>총매출금액</t>
    <phoneticPr fontId="2" type="noConversion"/>
  </si>
  <si>
    <t>평균매출액</t>
    <phoneticPr fontId="2" type="noConversion"/>
  </si>
  <si>
    <t>K-01</t>
  </si>
  <si>
    <t>스파크</t>
    <phoneticPr fontId="5" type="noConversion"/>
  </si>
  <si>
    <t>삼만리</t>
  </si>
  <si>
    <t>K-02</t>
  </si>
  <si>
    <t>르보아</t>
    <phoneticPr fontId="5" type="noConversion"/>
  </si>
  <si>
    <t>참튼튼</t>
  </si>
  <si>
    <t>K-03</t>
  </si>
  <si>
    <t>하운드</t>
    <phoneticPr fontId="5" type="noConversion"/>
  </si>
  <si>
    <t>코리아</t>
  </si>
  <si>
    <t>K-04</t>
  </si>
  <si>
    <t>하로</t>
    <phoneticPr fontId="5" type="noConversion"/>
  </si>
  <si>
    <t>총합계</t>
    <phoneticPr fontId="2" type="noConversion"/>
  </si>
  <si>
    <t>K-05</t>
  </si>
  <si>
    <t>붐붐</t>
    <phoneticPr fontId="5" type="noConversion"/>
  </si>
  <si>
    <t>K-06</t>
  </si>
  <si>
    <t>블랙캣</t>
    <phoneticPr fontId="5" type="noConversion"/>
  </si>
  <si>
    <t>K-07</t>
  </si>
  <si>
    <t>임펙트</t>
    <phoneticPr fontId="5" type="noConversion"/>
  </si>
  <si>
    <t>K-08</t>
  </si>
  <si>
    <t>환타지아</t>
    <phoneticPr fontId="5" type="noConversion"/>
  </si>
  <si>
    <t>회사명</t>
    <phoneticPr fontId="2" type="noConversion"/>
  </si>
  <si>
    <t>K-09</t>
  </si>
  <si>
    <t>트로이</t>
    <phoneticPr fontId="5" type="noConversion"/>
  </si>
  <si>
    <t>K-10</t>
  </si>
  <si>
    <t>하운드700</t>
    <phoneticPr fontId="5" type="noConversion"/>
  </si>
  <si>
    <t>K-11</t>
  </si>
  <si>
    <t>아이콘</t>
    <phoneticPr fontId="5" type="noConversion"/>
  </si>
  <si>
    <t>K-12</t>
  </si>
  <si>
    <t>포인트</t>
    <phoneticPr fontId="5" type="noConversion"/>
  </si>
  <si>
    <t>K-13</t>
  </si>
  <si>
    <t>인피자</t>
    <phoneticPr fontId="5" type="noConversion"/>
  </si>
  <si>
    <t>K-14</t>
  </si>
  <si>
    <t>K-15</t>
  </si>
  <si>
    <t>스파크DX</t>
    <phoneticPr fontId="5" type="noConversion"/>
  </si>
  <si>
    <t>K-16</t>
  </si>
  <si>
    <t>그린머신</t>
    <phoneticPr fontId="5" type="noConversion"/>
  </si>
  <si>
    <t>K-17</t>
  </si>
  <si>
    <t>엘로우콘</t>
    <phoneticPr fontId="5" type="noConversion"/>
  </si>
  <si>
    <t>K-18</t>
  </si>
  <si>
    <t>접이식</t>
    <phoneticPr fontId="5" type="noConversion"/>
  </si>
  <si>
    <t>K-19</t>
  </si>
  <si>
    <t>골드DX</t>
    <phoneticPr fontId="5" type="noConversion"/>
  </si>
  <si>
    <t>K-20</t>
  </si>
  <si>
    <t>레온</t>
    <phoneticPr fontId="5" type="noConversion"/>
  </si>
  <si>
    <t>K-21</t>
  </si>
  <si>
    <t>메리다</t>
    <phoneticPr fontId="5" type="noConversion"/>
  </si>
  <si>
    <t>아이콘S</t>
    <phoneticPr fontId="5" type="noConversion"/>
  </si>
  <si>
    <t>판매단가</t>
    <phoneticPr fontId="2" type="noConversion"/>
  </si>
  <si>
    <t>제품
재고검색</t>
    <phoneticPr fontId="2" type="noConversion"/>
  </si>
  <si>
    <t>스파크DX</t>
  </si>
  <si>
    <t>&lt;회사명별 판매 현황&gt;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</si>
</sst>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41" fontId="0" fillId="0" borderId="0" xfId="1" applyFont="1">
      <alignment vertical="center"/>
    </xf>
    <xf numFmtId="0" fontId="4" fillId="2" borderId="1" xfId="3" applyNumberFormat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14" fontId="4" fillId="3" borderId="1" xfId="3" applyNumberFormat="1" applyFont="1" applyFill="1" applyBorder="1" applyAlignment="1">
      <alignment horizontal="center" vertical="center"/>
    </xf>
    <xf numFmtId="0" fontId="4" fillId="3" borderId="1" xfId="3" applyNumberFormat="1" applyFont="1" applyFill="1" applyBorder="1" applyAlignment="1">
      <alignment horizontal="center" vertical="center"/>
    </xf>
    <xf numFmtId="0" fontId="4" fillId="4" borderId="2" xfId="3" applyNumberFormat="1" applyFont="1" applyFill="1" applyBorder="1" applyAlignment="1">
      <alignment horizontal="center" vertical="center"/>
    </xf>
    <xf numFmtId="41" fontId="4" fillId="4" borderId="3" xfId="1" applyNumberFormat="1" applyFont="1" applyFill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14" fontId="6" fillId="0" borderId="1" xfId="3" applyNumberFormat="1" applyFont="1" applyFill="1" applyBorder="1" applyAlignment="1">
      <alignment horizontal="center" vertical="center" wrapText="1"/>
    </xf>
    <xf numFmtId="41" fontId="6" fillId="0" borderId="1" xfId="1" applyFont="1" applyFill="1" applyBorder="1" applyAlignment="1">
      <alignment horizontal="center" vertical="center" wrapText="1"/>
    </xf>
    <xf numFmtId="41" fontId="6" fillId="0" borderId="1" xfId="1" applyNumberFormat="1" applyFont="1" applyFill="1" applyBorder="1" applyAlignment="1">
      <alignment horizontal="center" vertical="center" wrapText="1"/>
    </xf>
    <xf numFmtId="41" fontId="0" fillId="0" borderId="1" xfId="0" applyNumberFormat="1" applyFill="1" applyBorder="1">
      <alignment vertical="center"/>
    </xf>
    <xf numFmtId="9" fontId="6" fillId="0" borderId="2" xfId="2" applyNumberFormat="1" applyFont="1" applyFill="1" applyBorder="1" applyAlignment="1">
      <alignment horizontal="center" vertical="center" wrapText="1"/>
    </xf>
    <xf numFmtId="41" fontId="6" fillId="0" borderId="3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41" fontId="0" fillId="5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0" fontId="6" fillId="6" borderId="1" xfId="3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1" fontId="0" fillId="0" borderId="0" xfId="0" applyNumberFormat="1">
      <alignment vertical="center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9072</xdr:colOff>
      <xdr:row>4</xdr:row>
      <xdr:rowOff>136071</xdr:rowOff>
    </xdr:from>
    <xdr:to>
      <xdr:col>7</xdr:col>
      <xdr:colOff>299357</xdr:colOff>
      <xdr:row>5</xdr:row>
      <xdr:rowOff>199572</xdr:rowOff>
    </xdr:to>
    <xdr:sp macro="" textlink="">
      <xdr:nvSpPr>
        <xdr:cNvPr id="2" name="타원 1"/>
        <xdr:cNvSpPr/>
      </xdr:nvSpPr>
      <xdr:spPr>
        <a:xfrm>
          <a:off x="6270172" y="999671"/>
          <a:ext cx="290285" cy="2794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1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734786</xdr:colOff>
      <xdr:row>4</xdr:row>
      <xdr:rowOff>136071</xdr:rowOff>
    </xdr:from>
    <xdr:to>
      <xdr:col>9</xdr:col>
      <xdr:colOff>244928</xdr:colOff>
      <xdr:row>5</xdr:row>
      <xdr:rowOff>199572</xdr:rowOff>
    </xdr:to>
    <xdr:sp macro="" textlink="">
      <xdr:nvSpPr>
        <xdr:cNvPr id="3" name="타원 2"/>
        <xdr:cNvSpPr/>
      </xdr:nvSpPr>
      <xdr:spPr>
        <a:xfrm>
          <a:off x="7681686" y="999671"/>
          <a:ext cx="291192" cy="2794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3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18143</xdr:colOff>
      <xdr:row>4</xdr:row>
      <xdr:rowOff>136071</xdr:rowOff>
    </xdr:from>
    <xdr:to>
      <xdr:col>10</xdr:col>
      <xdr:colOff>308428</xdr:colOff>
      <xdr:row>5</xdr:row>
      <xdr:rowOff>199572</xdr:rowOff>
    </xdr:to>
    <xdr:sp macro="" textlink="">
      <xdr:nvSpPr>
        <xdr:cNvPr id="4" name="타원 3"/>
        <xdr:cNvSpPr/>
      </xdr:nvSpPr>
      <xdr:spPr>
        <a:xfrm>
          <a:off x="8641443" y="999671"/>
          <a:ext cx="290285" cy="2794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4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63500</xdr:colOff>
      <xdr:row>4</xdr:row>
      <xdr:rowOff>136071</xdr:rowOff>
    </xdr:from>
    <xdr:to>
      <xdr:col>11</xdr:col>
      <xdr:colOff>353785</xdr:colOff>
      <xdr:row>5</xdr:row>
      <xdr:rowOff>199572</xdr:rowOff>
    </xdr:to>
    <xdr:sp macro="" textlink="">
      <xdr:nvSpPr>
        <xdr:cNvPr id="5" name="타원 4"/>
        <xdr:cNvSpPr/>
      </xdr:nvSpPr>
      <xdr:spPr>
        <a:xfrm>
          <a:off x="9334500" y="999671"/>
          <a:ext cx="290285" cy="2794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5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647474</xdr:colOff>
      <xdr:row>4</xdr:row>
      <xdr:rowOff>136071</xdr:rowOff>
    </xdr:from>
    <xdr:to>
      <xdr:col>8</xdr:col>
      <xdr:colOff>252866</xdr:colOff>
      <xdr:row>5</xdr:row>
      <xdr:rowOff>199572</xdr:rowOff>
    </xdr:to>
    <xdr:sp macro="" textlink="">
      <xdr:nvSpPr>
        <xdr:cNvPr id="6" name="타원 5"/>
        <xdr:cNvSpPr/>
      </xdr:nvSpPr>
      <xdr:spPr>
        <a:xfrm>
          <a:off x="6908574" y="999671"/>
          <a:ext cx="291192" cy="2794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2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12</xdr:row>
      <xdr:rowOff>136071</xdr:rowOff>
    </xdr:from>
    <xdr:to>
      <xdr:col>11</xdr:col>
      <xdr:colOff>353785</xdr:colOff>
      <xdr:row>13</xdr:row>
      <xdr:rowOff>199572</xdr:rowOff>
    </xdr:to>
    <xdr:sp macro="" textlink="">
      <xdr:nvSpPr>
        <xdr:cNvPr id="5" name="타원 4"/>
        <xdr:cNvSpPr/>
      </xdr:nvSpPr>
      <xdr:spPr>
        <a:xfrm>
          <a:off x="9343571" y="1006928"/>
          <a:ext cx="290285" cy="2812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5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920750</xdr:colOff>
      <xdr:row>8</xdr:row>
      <xdr:rowOff>203200</xdr:rowOff>
    </xdr:from>
    <xdr:to>
      <xdr:col>7</xdr:col>
      <xdr:colOff>101600</xdr:colOff>
      <xdr:row>10</xdr:row>
      <xdr:rowOff>57150</xdr:rowOff>
    </xdr:to>
    <xdr:sp macro="" textlink="">
      <xdr:nvSpPr>
        <xdr:cNvPr id="7" name="직사각형 6"/>
        <xdr:cNvSpPr/>
      </xdr:nvSpPr>
      <xdr:spPr>
        <a:xfrm>
          <a:off x="5600700" y="1930400"/>
          <a:ext cx="939800" cy="28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666750</xdr:colOff>
      <xdr:row>0</xdr:row>
      <xdr:rowOff>2721</xdr:rowOff>
    </xdr:from>
    <xdr:to>
      <xdr:col>1</xdr:col>
      <xdr:colOff>137885</xdr:colOff>
      <xdr:row>1</xdr:row>
      <xdr:rowOff>66222</xdr:rowOff>
    </xdr:to>
    <xdr:sp macro="" textlink="">
      <xdr:nvSpPr>
        <xdr:cNvPr id="8" name="타원 7"/>
        <xdr:cNvSpPr/>
      </xdr:nvSpPr>
      <xdr:spPr>
        <a:xfrm>
          <a:off x="666750" y="2721"/>
          <a:ext cx="290285" cy="2794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6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1003300</xdr:colOff>
      <xdr:row>0</xdr:row>
      <xdr:rowOff>2721</xdr:rowOff>
    </xdr:from>
    <xdr:to>
      <xdr:col>2</xdr:col>
      <xdr:colOff>245835</xdr:colOff>
      <xdr:row>1</xdr:row>
      <xdr:rowOff>66222</xdr:rowOff>
    </xdr:to>
    <xdr:sp macro="" textlink="">
      <xdr:nvSpPr>
        <xdr:cNvPr id="9" name="타원 8"/>
        <xdr:cNvSpPr/>
      </xdr:nvSpPr>
      <xdr:spPr>
        <a:xfrm>
          <a:off x="1822450" y="2721"/>
          <a:ext cx="290285" cy="2794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7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933450</xdr:colOff>
      <xdr:row>0</xdr:row>
      <xdr:rowOff>2721</xdr:rowOff>
    </xdr:from>
    <xdr:to>
      <xdr:col>3</xdr:col>
      <xdr:colOff>245835</xdr:colOff>
      <xdr:row>1</xdr:row>
      <xdr:rowOff>66222</xdr:rowOff>
    </xdr:to>
    <xdr:sp macro="" textlink="">
      <xdr:nvSpPr>
        <xdr:cNvPr id="10" name="타원 9"/>
        <xdr:cNvSpPr/>
      </xdr:nvSpPr>
      <xdr:spPr>
        <a:xfrm>
          <a:off x="2800350" y="2721"/>
          <a:ext cx="290285" cy="2794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8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958850</xdr:colOff>
      <xdr:row>0</xdr:row>
      <xdr:rowOff>2721</xdr:rowOff>
    </xdr:from>
    <xdr:to>
      <xdr:col>4</xdr:col>
      <xdr:colOff>277585</xdr:colOff>
      <xdr:row>1</xdr:row>
      <xdr:rowOff>66222</xdr:rowOff>
    </xdr:to>
    <xdr:sp macro="" textlink="">
      <xdr:nvSpPr>
        <xdr:cNvPr id="11" name="타원 10"/>
        <xdr:cNvSpPr/>
      </xdr:nvSpPr>
      <xdr:spPr>
        <a:xfrm>
          <a:off x="3803650" y="2721"/>
          <a:ext cx="290285" cy="2794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200">
              <a:solidFill>
                <a:srgbClr val="FF0000"/>
              </a:solidFill>
            </a:rPr>
            <a:t>9</a:t>
          </a:r>
          <a:endParaRPr lang="ko-KR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196850</xdr:colOff>
      <xdr:row>8</xdr:row>
      <xdr:rowOff>44450</xdr:rowOff>
    </xdr:from>
    <xdr:to>
      <xdr:col>5</xdr:col>
      <xdr:colOff>800100</xdr:colOff>
      <xdr:row>10</xdr:row>
      <xdr:rowOff>50800</xdr:rowOff>
    </xdr:to>
    <xdr:sp macro="" textlink="">
      <xdr:nvSpPr>
        <xdr:cNvPr id="12" name="오른쪽 화살표 11"/>
        <xdr:cNvSpPr/>
      </xdr:nvSpPr>
      <xdr:spPr>
        <a:xfrm>
          <a:off x="4876800" y="1771650"/>
          <a:ext cx="603250" cy="4381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zoomScale="90" zoomScaleNormal="90" workbookViewId="0">
      <selection activeCell="E3" sqref="E3"/>
    </sheetView>
  </sheetViews>
  <sheetFormatPr defaultRowHeight="17.25" customHeight="1" x14ac:dyDescent="0.45"/>
  <cols>
    <col min="1" max="1" width="9.58203125" customWidth="1"/>
    <col min="2" max="2" width="13.75" customWidth="1"/>
    <col min="3" max="3" width="12.83203125" customWidth="1"/>
    <col min="4" max="4" width="12.75" customWidth="1"/>
    <col min="5" max="5" width="10.1640625" style="3" customWidth="1"/>
    <col min="6" max="6" width="13.58203125" customWidth="1"/>
    <col min="7" max="7" width="9.5" customWidth="1"/>
    <col min="8" max="8" width="9" customWidth="1"/>
    <col min="9" max="9" width="10.25" customWidth="1"/>
    <col min="10" max="10" width="11.75" customWidth="1"/>
    <col min="11" max="11" width="8.5" customWidth="1"/>
    <col min="12" max="12" width="12.9140625" customWidth="1"/>
    <col min="13" max="13" width="12.75" customWidth="1"/>
  </cols>
  <sheetData>
    <row r="2" spans="1:12" ht="17.25" customHeight="1" x14ac:dyDescent="0.45">
      <c r="E2"/>
    </row>
    <row r="3" spans="1:12" ht="17.25" customHeight="1" x14ac:dyDescent="0.45">
      <c r="E3"/>
    </row>
    <row r="7" spans="1:12" ht="17.25" customHeight="1" x14ac:dyDescent="0.45">
      <c r="A7" s="4" t="s">
        <v>4</v>
      </c>
      <c r="B7" s="4" t="s">
        <v>5</v>
      </c>
      <c r="C7" s="4" t="s">
        <v>6</v>
      </c>
      <c r="D7" s="5" t="s">
        <v>7</v>
      </c>
      <c r="E7" s="6" t="s">
        <v>8</v>
      </c>
      <c r="F7" s="7" t="s">
        <v>9</v>
      </c>
      <c r="G7" s="8" t="s">
        <v>10</v>
      </c>
      <c r="H7" s="8" t="s">
        <v>2</v>
      </c>
      <c r="I7" s="8" t="s">
        <v>65</v>
      </c>
      <c r="J7" s="8" t="s">
        <v>11</v>
      </c>
      <c r="K7" s="9" t="s">
        <v>12</v>
      </c>
      <c r="L7" s="10" t="s">
        <v>13</v>
      </c>
    </row>
    <row r="8" spans="1:12" ht="17.25" customHeight="1" x14ac:dyDescent="0.45">
      <c r="A8" s="12" t="s">
        <v>18</v>
      </c>
      <c r="B8" s="12" t="s">
        <v>19</v>
      </c>
      <c r="C8" s="12" t="s">
        <v>20</v>
      </c>
      <c r="D8" s="13">
        <v>44450</v>
      </c>
      <c r="E8" s="14">
        <v>20</v>
      </c>
      <c r="F8" s="13">
        <v>44721</v>
      </c>
      <c r="G8" s="15">
        <v>4</v>
      </c>
      <c r="H8" s="16"/>
      <c r="I8" s="15"/>
      <c r="J8" s="15"/>
      <c r="K8" s="17"/>
      <c r="L8" s="18"/>
    </row>
    <row r="9" spans="1:12" ht="17.25" customHeight="1" x14ac:dyDescent="0.45">
      <c r="A9" s="12" t="s">
        <v>21</v>
      </c>
      <c r="B9" s="12" t="s">
        <v>22</v>
      </c>
      <c r="C9" s="12" t="s">
        <v>20</v>
      </c>
      <c r="D9" s="13">
        <v>44451</v>
      </c>
      <c r="E9" s="14">
        <v>30</v>
      </c>
      <c r="F9" s="13">
        <v>44656</v>
      </c>
      <c r="G9" s="15">
        <v>22</v>
      </c>
      <c r="H9" s="16"/>
      <c r="I9" s="15"/>
      <c r="J9" s="15"/>
      <c r="K9" s="17"/>
      <c r="L9" s="18"/>
    </row>
    <row r="10" spans="1:12" ht="17.25" customHeight="1" x14ac:dyDescent="0.45">
      <c r="A10" s="12" t="s">
        <v>24</v>
      </c>
      <c r="B10" s="12" t="s">
        <v>25</v>
      </c>
      <c r="C10" s="12" t="s">
        <v>20</v>
      </c>
      <c r="D10" s="13">
        <v>44452</v>
      </c>
      <c r="E10" s="14">
        <v>20</v>
      </c>
      <c r="F10" s="13">
        <v>44689</v>
      </c>
      <c r="G10" s="15">
        <v>18</v>
      </c>
      <c r="H10" s="16"/>
      <c r="I10" s="15"/>
      <c r="J10" s="15"/>
      <c r="K10" s="17"/>
      <c r="L10" s="18"/>
    </row>
    <row r="11" spans="1:12" ht="17.25" customHeight="1" x14ac:dyDescent="0.45">
      <c r="A11" s="12" t="s">
        <v>27</v>
      </c>
      <c r="B11" s="12" t="s">
        <v>28</v>
      </c>
      <c r="C11" s="12" t="s">
        <v>20</v>
      </c>
      <c r="D11" s="13">
        <v>44453</v>
      </c>
      <c r="E11" s="14">
        <v>20</v>
      </c>
      <c r="F11" s="13">
        <v>44595</v>
      </c>
      <c r="G11" s="15">
        <v>15</v>
      </c>
      <c r="H11" s="16"/>
      <c r="I11" s="15"/>
      <c r="J11" s="15"/>
      <c r="K11" s="17"/>
      <c r="L11" s="18"/>
    </row>
    <row r="12" spans="1:12" ht="17.25" customHeight="1" x14ac:dyDescent="0.45">
      <c r="A12" s="12" t="s">
        <v>30</v>
      </c>
      <c r="B12" s="12" t="s">
        <v>31</v>
      </c>
      <c r="C12" s="12" t="s">
        <v>23</v>
      </c>
      <c r="D12" s="13">
        <v>44455</v>
      </c>
      <c r="E12" s="14">
        <v>30</v>
      </c>
      <c r="F12" s="13">
        <v>44597</v>
      </c>
      <c r="G12" s="15">
        <v>20</v>
      </c>
      <c r="H12" s="16"/>
      <c r="I12" s="15"/>
      <c r="J12" s="15"/>
      <c r="K12" s="17"/>
      <c r="L12" s="18"/>
    </row>
    <row r="13" spans="1:12" ht="17.25" customHeight="1" x14ac:dyDescent="0.45">
      <c r="A13" s="12" t="s">
        <v>32</v>
      </c>
      <c r="B13" s="12" t="s">
        <v>33</v>
      </c>
      <c r="C13" s="12" t="s">
        <v>26</v>
      </c>
      <c r="D13" s="13">
        <v>44456</v>
      </c>
      <c r="E13" s="14">
        <v>10</v>
      </c>
      <c r="F13" s="13">
        <v>44757</v>
      </c>
      <c r="G13" s="15">
        <v>7</v>
      </c>
      <c r="H13" s="16"/>
      <c r="I13" s="15"/>
      <c r="J13" s="15"/>
      <c r="K13" s="17"/>
      <c r="L13" s="18"/>
    </row>
    <row r="14" spans="1:12" ht="17.25" customHeight="1" x14ac:dyDescent="0.45">
      <c r="A14" s="12" t="s">
        <v>34</v>
      </c>
      <c r="B14" s="12" t="s">
        <v>35</v>
      </c>
      <c r="C14" s="12" t="s">
        <v>20</v>
      </c>
      <c r="D14" s="13">
        <v>44459</v>
      </c>
      <c r="E14" s="14">
        <v>10</v>
      </c>
      <c r="F14" s="13">
        <v>44753</v>
      </c>
      <c r="G14" s="15">
        <v>6</v>
      </c>
      <c r="H14" s="16"/>
      <c r="I14" s="15"/>
      <c r="J14" s="15"/>
      <c r="K14" s="17"/>
      <c r="L14" s="18"/>
    </row>
    <row r="15" spans="1:12" ht="17.25" customHeight="1" x14ac:dyDescent="0.45">
      <c r="A15" s="12" t="s">
        <v>36</v>
      </c>
      <c r="B15" s="12" t="s">
        <v>37</v>
      </c>
      <c r="C15" s="12" t="s">
        <v>26</v>
      </c>
      <c r="D15" s="13">
        <v>44460</v>
      </c>
      <c r="E15" s="14">
        <v>20</v>
      </c>
      <c r="F15" s="13">
        <v>44625</v>
      </c>
      <c r="G15" s="15">
        <v>11</v>
      </c>
      <c r="H15" s="16"/>
      <c r="I15" s="15"/>
      <c r="J15" s="15"/>
      <c r="K15" s="17"/>
      <c r="L15" s="18"/>
    </row>
    <row r="16" spans="1:12" ht="17.25" customHeight="1" x14ac:dyDescent="0.45">
      <c r="A16" s="12" t="s">
        <v>39</v>
      </c>
      <c r="B16" s="12" t="s">
        <v>40</v>
      </c>
      <c r="C16" s="12" t="s">
        <v>20</v>
      </c>
      <c r="D16" s="13">
        <v>44462</v>
      </c>
      <c r="E16" s="14">
        <v>10</v>
      </c>
      <c r="F16" s="13">
        <v>44684</v>
      </c>
      <c r="G16" s="15">
        <v>1</v>
      </c>
      <c r="H16" s="16"/>
      <c r="I16" s="15"/>
      <c r="J16" s="15"/>
      <c r="K16" s="17"/>
      <c r="L16" s="18"/>
    </row>
    <row r="17" spans="1:12" ht="17.25" customHeight="1" x14ac:dyDescent="0.45">
      <c r="A17" s="12" t="s">
        <v>41</v>
      </c>
      <c r="B17" s="12" t="s">
        <v>42</v>
      </c>
      <c r="C17" s="12" t="s">
        <v>20</v>
      </c>
      <c r="D17" s="13">
        <v>44463</v>
      </c>
      <c r="E17" s="14">
        <v>10</v>
      </c>
      <c r="F17" s="13">
        <v>44593</v>
      </c>
      <c r="G17" s="15">
        <v>8</v>
      </c>
      <c r="H17" s="16"/>
      <c r="I17" s="15"/>
      <c r="J17" s="15"/>
      <c r="K17" s="17"/>
      <c r="L17" s="18"/>
    </row>
    <row r="18" spans="1:12" ht="17.25" customHeight="1" x14ac:dyDescent="0.45">
      <c r="A18" s="12" t="s">
        <v>43</v>
      </c>
      <c r="B18" s="12" t="s">
        <v>44</v>
      </c>
      <c r="C18" s="12" t="s">
        <v>26</v>
      </c>
      <c r="D18" s="13">
        <v>44465</v>
      </c>
      <c r="E18" s="14">
        <v>10</v>
      </c>
      <c r="F18" s="13">
        <v>44563</v>
      </c>
      <c r="G18" s="15">
        <v>2</v>
      </c>
      <c r="H18" s="16"/>
      <c r="I18" s="15"/>
      <c r="J18" s="15"/>
      <c r="K18" s="17"/>
      <c r="L18" s="18"/>
    </row>
    <row r="19" spans="1:12" ht="17.25" customHeight="1" x14ac:dyDescent="0.45">
      <c r="A19" s="12" t="s">
        <v>45</v>
      </c>
      <c r="B19" s="12" t="s">
        <v>46</v>
      </c>
      <c r="C19" s="12" t="s">
        <v>26</v>
      </c>
      <c r="D19" s="13">
        <v>44467</v>
      </c>
      <c r="E19" s="14">
        <v>20</v>
      </c>
      <c r="F19" s="13">
        <v>44624</v>
      </c>
      <c r="G19" s="15">
        <v>15</v>
      </c>
      <c r="H19" s="16"/>
      <c r="I19" s="15"/>
      <c r="J19" s="15"/>
      <c r="K19" s="17"/>
      <c r="L19" s="18"/>
    </row>
    <row r="20" spans="1:12" ht="17.25" customHeight="1" x14ac:dyDescent="0.45">
      <c r="A20" s="12" t="s">
        <v>47</v>
      </c>
      <c r="B20" s="12" t="s">
        <v>48</v>
      </c>
      <c r="C20" s="12" t="s">
        <v>20</v>
      </c>
      <c r="D20" s="13">
        <v>44468</v>
      </c>
      <c r="E20" s="14">
        <v>20</v>
      </c>
      <c r="F20" s="13">
        <v>44658</v>
      </c>
      <c r="G20" s="15">
        <v>11</v>
      </c>
      <c r="H20" s="16"/>
      <c r="I20" s="15"/>
      <c r="J20" s="15"/>
      <c r="K20" s="17"/>
      <c r="L20" s="18"/>
    </row>
    <row r="21" spans="1:12" ht="17.25" customHeight="1" x14ac:dyDescent="0.45">
      <c r="A21" s="12" t="s">
        <v>49</v>
      </c>
      <c r="B21" s="12" t="s">
        <v>64</v>
      </c>
      <c r="C21" s="12" t="s">
        <v>23</v>
      </c>
      <c r="D21" s="13">
        <v>44469</v>
      </c>
      <c r="E21" s="14">
        <v>20</v>
      </c>
      <c r="F21" s="13">
        <v>44569</v>
      </c>
      <c r="G21" s="15">
        <v>4</v>
      </c>
      <c r="H21" s="16"/>
      <c r="I21" s="15"/>
      <c r="J21" s="15"/>
      <c r="K21" s="17"/>
      <c r="L21" s="18"/>
    </row>
    <row r="22" spans="1:12" ht="17.25" customHeight="1" x14ac:dyDescent="0.45">
      <c r="A22" s="12" t="s">
        <v>50</v>
      </c>
      <c r="B22" s="12" t="s">
        <v>51</v>
      </c>
      <c r="C22" s="12" t="s">
        <v>23</v>
      </c>
      <c r="D22" s="13">
        <v>44470</v>
      </c>
      <c r="E22" s="14">
        <v>20</v>
      </c>
      <c r="F22" s="13">
        <v>44570</v>
      </c>
      <c r="G22" s="15">
        <v>15</v>
      </c>
      <c r="H22" s="16"/>
      <c r="I22" s="15"/>
      <c r="J22" s="15"/>
      <c r="K22" s="17"/>
      <c r="L22" s="18"/>
    </row>
    <row r="23" spans="1:12" ht="17.25" customHeight="1" x14ac:dyDescent="0.45">
      <c r="A23" s="12" t="s">
        <v>52</v>
      </c>
      <c r="B23" s="12" t="s">
        <v>53</v>
      </c>
      <c r="C23" s="12" t="s">
        <v>26</v>
      </c>
      <c r="D23" s="13">
        <v>44471</v>
      </c>
      <c r="E23" s="14">
        <v>10</v>
      </c>
      <c r="F23" s="13">
        <v>44604</v>
      </c>
      <c r="G23" s="15">
        <v>2</v>
      </c>
      <c r="H23" s="16"/>
      <c r="I23" s="15"/>
      <c r="J23" s="15"/>
      <c r="K23" s="17"/>
      <c r="L23" s="18"/>
    </row>
    <row r="24" spans="1:12" ht="17.25" customHeight="1" x14ac:dyDescent="0.45">
      <c r="A24" s="12" t="s">
        <v>54</v>
      </c>
      <c r="B24" s="12" t="s">
        <v>55</v>
      </c>
      <c r="C24" s="12" t="s">
        <v>26</v>
      </c>
      <c r="D24" s="13">
        <v>44472</v>
      </c>
      <c r="E24" s="14">
        <v>10</v>
      </c>
      <c r="F24" s="13">
        <v>44714</v>
      </c>
      <c r="G24" s="15">
        <v>3</v>
      </c>
      <c r="H24" s="16"/>
      <c r="I24" s="15"/>
      <c r="J24" s="15"/>
      <c r="K24" s="17"/>
      <c r="L24" s="18"/>
    </row>
    <row r="25" spans="1:12" ht="17.25" customHeight="1" x14ac:dyDescent="0.45">
      <c r="A25" s="12" t="s">
        <v>56</v>
      </c>
      <c r="B25" s="12" t="s">
        <v>57</v>
      </c>
      <c r="C25" s="12" t="s">
        <v>23</v>
      </c>
      <c r="D25" s="13">
        <v>44473</v>
      </c>
      <c r="E25" s="14">
        <v>10</v>
      </c>
      <c r="F25" s="13">
        <v>44597</v>
      </c>
      <c r="G25" s="15">
        <v>4</v>
      </c>
      <c r="H25" s="16"/>
      <c r="I25" s="15"/>
      <c r="J25" s="15"/>
      <c r="K25" s="17"/>
      <c r="L25" s="18"/>
    </row>
    <row r="26" spans="1:12" ht="17.25" customHeight="1" x14ac:dyDescent="0.45">
      <c r="A26" s="12" t="s">
        <v>58</v>
      </c>
      <c r="B26" s="12" t="s">
        <v>59</v>
      </c>
      <c r="C26" s="12" t="s">
        <v>23</v>
      </c>
      <c r="D26" s="13">
        <v>44474</v>
      </c>
      <c r="E26" s="14">
        <v>30</v>
      </c>
      <c r="F26" s="13">
        <v>44721</v>
      </c>
      <c r="G26" s="15">
        <v>21</v>
      </c>
      <c r="H26" s="16"/>
      <c r="I26" s="15"/>
      <c r="J26" s="15"/>
      <c r="K26" s="17"/>
      <c r="L26" s="18"/>
    </row>
    <row r="27" spans="1:12" ht="17.25" customHeight="1" x14ac:dyDescent="0.45">
      <c r="A27" s="12" t="s">
        <v>60</v>
      </c>
      <c r="B27" s="12" t="s">
        <v>61</v>
      </c>
      <c r="C27" s="12" t="s">
        <v>23</v>
      </c>
      <c r="D27" s="13">
        <v>44477</v>
      </c>
      <c r="E27" s="14">
        <v>30</v>
      </c>
      <c r="F27" s="13">
        <v>44750</v>
      </c>
      <c r="G27" s="15">
        <v>10</v>
      </c>
      <c r="H27" s="16"/>
      <c r="I27" s="15"/>
      <c r="J27" s="15"/>
      <c r="K27" s="17"/>
      <c r="L27" s="18"/>
    </row>
    <row r="28" spans="1:12" ht="17.25" customHeight="1" x14ac:dyDescent="0.45">
      <c r="A28" s="12" t="s">
        <v>62</v>
      </c>
      <c r="B28" s="12" t="s">
        <v>63</v>
      </c>
      <c r="C28" s="12" t="s">
        <v>23</v>
      </c>
      <c r="D28" s="13">
        <v>44478</v>
      </c>
      <c r="E28" s="14">
        <v>10</v>
      </c>
      <c r="F28" s="13">
        <v>44692</v>
      </c>
      <c r="G28" s="15">
        <v>4</v>
      </c>
      <c r="H28" s="16"/>
      <c r="I28" s="15"/>
      <c r="J28" s="15"/>
      <c r="K28" s="17"/>
      <c r="L28" s="18"/>
    </row>
    <row r="29" spans="1:12" ht="17.25" customHeight="1" x14ac:dyDescent="0.45">
      <c r="G29" s="25"/>
      <c r="J29" s="25"/>
      <c r="K29" s="25"/>
      <c r="L29" s="25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Normal="100" workbookViewId="0">
      <selection activeCell="F6" sqref="F6"/>
    </sheetView>
  </sheetViews>
  <sheetFormatPr defaultRowHeight="17.25" customHeight="1" x14ac:dyDescent="0.45"/>
  <cols>
    <col min="1" max="1" width="10.75" customWidth="1"/>
    <col min="2" max="2" width="13.75" customWidth="1"/>
    <col min="3" max="3" width="12.83203125" customWidth="1"/>
    <col min="4" max="4" width="12.75" customWidth="1"/>
    <col min="5" max="5" width="11.33203125" style="3" customWidth="1"/>
    <col min="6" max="6" width="13.58203125" customWidth="1"/>
    <col min="7" max="7" width="9.5" customWidth="1"/>
    <col min="8" max="8" width="9" customWidth="1"/>
    <col min="9" max="9" width="10.25" customWidth="1"/>
    <col min="10" max="10" width="11.75" customWidth="1"/>
    <col min="11" max="11" width="11.58203125" customWidth="1"/>
    <col min="12" max="12" width="12.9140625" customWidth="1"/>
    <col min="13" max="13" width="12.75" customWidth="1"/>
    <col min="14" max="14" width="9.6640625" customWidth="1"/>
    <col min="15" max="15" width="10.5" customWidth="1"/>
    <col min="16" max="16" width="11.75" customWidth="1"/>
    <col min="17" max="17" width="13.33203125" customWidth="1"/>
    <col min="18" max="18" width="13.83203125" customWidth="1"/>
  </cols>
  <sheetData>
    <row r="2" spans="1:12" ht="17.25" customHeight="1" x14ac:dyDescent="0.45">
      <c r="A2" s="31" t="s">
        <v>66</v>
      </c>
      <c r="B2" s="28" t="s">
        <v>0</v>
      </c>
      <c r="C2" s="28" t="s">
        <v>1</v>
      </c>
      <c r="D2" s="28" t="s">
        <v>2</v>
      </c>
      <c r="E2" s="29" t="s">
        <v>3</v>
      </c>
    </row>
    <row r="3" spans="1:12" ht="17.25" customHeight="1" x14ac:dyDescent="0.45">
      <c r="A3" s="30"/>
      <c r="B3" s="1" t="s">
        <v>67</v>
      </c>
      <c r="C3" s="1" t="str">
        <f>VLOOKUP($B$3,$B$16:$L$36,2,FALSE)</f>
        <v>참튼튼</v>
      </c>
      <c r="D3" s="2">
        <f>VLOOKUP($B$3,$B$16:$L$36,7,FALSE)</f>
        <v>5</v>
      </c>
      <c r="E3" s="2">
        <f>VLOOKUP($B$3,$B$16:$L$36,8,FALSE)</f>
        <v>220000</v>
      </c>
    </row>
    <row r="7" spans="1:12" ht="17.25" customHeight="1" x14ac:dyDescent="0.45">
      <c r="A7" s="32" t="s">
        <v>68</v>
      </c>
    </row>
    <row r="8" spans="1:12" ht="17.25" customHeight="1" x14ac:dyDescent="0.45">
      <c r="A8" s="11" t="s">
        <v>6</v>
      </c>
      <c r="B8" s="11" t="s">
        <v>14</v>
      </c>
      <c r="C8" s="11" t="s">
        <v>15</v>
      </c>
      <c r="D8" s="11" t="s">
        <v>16</v>
      </c>
      <c r="E8" s="11" t="s">
        <v>17</v>
      </c>
    </row>
    <row r="9" spans="1:12" ht="17.25" customHeight="1" x14ac:dyDescent="0.45">
      <c r="A9" s="19" t="s">
        <v>20</v>
      </c>
      <c r="B9" s="14">
        <f>COUNTIF($C$16:$C$36,A9)</f>
        <v>8</v>
      </c>
      <c r="C9" s="2">
        <f>SUMIF($C$16:$C$36,A9,$G$16:$G$36)</f>
        <v>85</v>
      </c>
      <c r="D9" s="2">
        <f>SUMIF($C$16:$C$36,A9,$J$16:$J$36)</f>
        <v>11363500</v>
      </c>
      <c r="E9" s="2">
        <f>AVERAGEIF($C$16:$C$36,A9,$J$16:$J$36)</f>
        <v>1420437.5</v>
      </c>
      <c r="G9" s="22" t="s">
        <v>38</v>
      </c>
      <c r="H9" s="23" t="s">
        <v>14</v>
      </c>
      <c r="I9" s="23" t="s">
        <v>15</v>
      </c>
      <c r="J9" s="23" t="s">
        <v>16</v>
      </c>
      <c r="K9" s="23" t="s">
        <v>17</v>
      </c>
    </row>
    <row r="10" spans="1:12" ht="17.25" customHeight="1" x14ac:dyDescent="0.45">
      <c r="A10" s="19" t="s">
        <v>23</v>
      </c>
      <c r="B10" s="14">
        <f>COUNTIF($C$16:$C$36,A10)</f>
        <v>7</v>
      </c>
      <c r="C10" s="2">
        <f>SUMIF($C$16:$C$36,A10,$G$16:$G$36)</f>
        <v>78</v>
      </c>
      <c r="D10" s="2">
        <f>SUMIF($C$16:$C$36,A10,$J$16:$J$36)</f>
        <v>18036500</v>
      </c>
      <c r="E10" s="2">
        <f>AVERAGEIF($C$16:$C$36,A10,$J$16:$J$36)</f>
        <v>2576642.8571428573</v>
      </c>
      <c r="G10" s="24" t="s">
        <v>20</v>
      </c>
      <c r="H10" s="1">
        <f>COUNTIF(상품판매관리1!$C$16:$C$36,G10)</f>
        <v>8</v>
      </c>
      <c r="I10" s="1">
        <f>SUMIF(상품판매관리1!$C$16:$C$36,$G$10,상품판매관리1!$G$16:$G$36)</f>
        <v>85</v>
      </c>
      <c r="J10" s="2">
        <f>SUMIF(상품판매관리1!$C$16:$C$36,G10,상품판매관리1!$J$16:$J$36)</f>
        <v>11363500</v>
      </c>
      <c r="K10" s="2">
        <f>AVERAGEIF($C$16:$C$36,G10,$J$16:$J$36)</f>
        <v>1420437.5</v>
      </c>
    </row>
    <row r="11" spans="1:12" ht="17.25" customHeight="1" x14ac:dyDescent="0.45">
      <c r="A11" s="19" t="s">
        <v>26</v>
      </c>
      <c r="B11" s="14">
        <f>COUNTIF($C$16:$C$36,A11)</f>
        <v>6</v>
      </c>
      <c r="C11" s="2">
        <f>SUMIF($C$16:$C$36,A11,$G$16:$G$36)</f>
        <v>40</v>
      </c>
      <c r="D11" s="2">
        <f>SUMIF($C$16:$C$36,A11,$J$16:$J$36)</f>
        <v>6696000</v>
      </c>
      <c r="E11" s="2">
        <f>AVERAGEIF($C$16:$C$36,A11,$J$16:$J$36)</f>
        <v>1116000</v>
      </c>
    </row>
    <row r="12" spans="1:12" ht="17.25" customHeight="1" x14ac:dyDescent="0.45">
      <c r="A12" s="20" t="s">
        <v>29</v>
      </c>
      <c r="B12" s="21">
        <f>SUM(B9:B11)</f>
        <v>21</v>
      </c>
      <c r="C12" s="21">
        <f t="shared" ref="C12:E12" si="0">SUM(C9:C11)</f>
        <v>203</v>
      </c>
      <c r="D12" s="21">
        <f t="shared" si="0"/>
        <v>36096000</v>
      </c>
      <c r="E12" s="21">
        <f t="shared" si="0"/>
        <v>5113080.3571428573</v>
      </c>
    </row>
    <row r="15" spans="1:12" ht="17.25" customHeight="1" x14ac:dyDescent="0.45">
      <c r="A15" s="4" t="s">
        <v>4</v>
      </c>
      <c r="B15" s="4" t="s">
        <v>5</v>
      </c>
      <c r="C15" s="4" t="s">
        <v>6</v>
      </c>
      <c r="D15" s="5" t="s">
        <v>7</v>
      </c>
      <c r="E15" s="6" t="s">
        <v>8</v>
      </c>
      <c r="F15" s="7" t="s">
        <v>9</v>
      </c>
      <c r="G15" s="8" t="s">
        <v>10</v>
      </c>
      <c r="H15" s="8" t="s">
        <v>2</v>
      </c>
      <c r="I15" s="8" t="s">
        <v>65</v>
      </c>
      <c r="J15" s="8" t="s">
        <v>11</v>
      </c>
      <c r="K15" s="9" t="s">
        <v>12</v>
      </c>
      <c r="L15" s="10" t="s">
        <v>13</v>
      </c>
    </row>
    <row r="16" spans="1:12" ht="17.25" customHeight="1" x14ac:dyDescent="0.45">
      <c r="A16" s="12" t="s">
        <v>18</v>
      </c>
      <c r="B16" s="12" t="s">
        <v>19</v>
      </c>
      <c r="C16" s="12" t="s">
        <v>20</v>
      </c>
      <c r="D16" s="13">
        <v>44450</v>
      </c>
      <c r="E16" s="14">
        <v>20</v>
      </c>
      <c r="F16" s="13">
        <v>44721</v>
      </c>
      <c r="G16" s="15">
        <v>4</v>
      </c>
      <c r="H16" s="16">
        <f>E16-G16</f>
        <v>16</v>
      </c>
      <c r="I16" s="15">
        <f>VLOOKUP(B16,'품목별 단가'!$A$2:$B$23,2,FALSE)</f>
        <v>120000</v>
      </c>
      <c r="J16" s="15">
        <f>I16*G16</f>
        <v>480000</v>
      </c>
      <c r="K16" s="17">
        <f>IF(C16="삼만리",20%,IF(C16="참튼튼",25%,30%))</f>
        <v>0.2</v>
      </c>
      <c r="L16" s="18">
        <f>J16*K16</f>
        <v>96000</v>
      </c>
    </row>
    <row r="17" spans="1:12" ht="17.25" customHeight="1" x14ac:dyDescent="0.45">
      <c r="A17" s="12" t="s">
        <v>21</v>
      </c>
      <c r="B17" s="12" t="s">
        <v>22</v>
      </c>
      <c r="C17" s="12" t="s">
        <v>20</v>
      </c>
      <c r="D17" s="13">
        <v>44451</v>
      </c>
      <c r="E17" s="14">
        <v>30</v>
      </c>
      <c r="F17" s="13">
        <v>44656</v>
      </c>
      <c r="G17" s="15">
        <v>22</v>
      </c>
      <c r="H17" s="16">
        <f>E17-G17</f>
        <v>8</v>
      </c>
      <c r="I17" s="15">
        <f>VLOOKUP(B17,'품목별 단가'!$A$2:$B$23,2,FALSE)</f>
        <v>108500</v>
      </c>
      <c r="J17" s="15">
        <f>I17*G17</f>
        <v>2387000</v>
      </c>
      <c r="K17" s="17">
        <f t="shared" ref="K17:K36" si="1">IF(C17="삼만리",20%,IF(C17="참튼튼",25%,30%))</f>
        <v>0.2</v>
      </c>
      <c r="L17" s="18">
        <f>J17*K17</f>
        <v>477400</v>
      </c>
    </row>
    <row r="18" spans="1:12" ht="17.25" customHeight="1" x14ac:dyDescent="0.45">
      <c r="A18" s="12" t="s">
        <v>24</v>
      </c>
      <c r="B18" s="12" t="s">
        <v>25</v>
      </c>
      <c r="C18" s="12" t="s">
        <v>20</v>
      </c>
      <c r="D18" s="13">
        <v>44452</v>
      </c>
      <c r="E18" s="14">
        <v>20</v>
      </c>
      <c r="F18" s="13">
        <v>44689</v>
      </c>
      <c r="G18" s="15">
        <v>18</v>
      </c>
      <c r="H18" s="16">
        <f>E18-G18</f>
        <v>2</v>
      </c>
      <c r="I18" s="15">
        <f>VLOOKUP(B18,'품목별 단가'!$A$2:$B$23,2,FALSE)</f>
        <v>108500</v>
      </c>
      <c r="J18" s="15">
        <f>I18*G18</f>
        <v>1953000</v>
      </c>
      <c r="K18" s="17">
        <f t="shared" si="1"/>
        <v>0.2</v>
      </c>
      <c r="L18" s="18">
        <f>J18*K18</f>
        <v>390600</v>
      </c>
    </row>
    <row r="19" spans="1:12" ht="17.25" customHeight="1" x14ac:dyDescent="0.45">
      <c r="A19" s="12" t="s">
        <v>27</v>
      </c>
      <c r="B19" s="12" t="s">
        <v>28</v>
      </c>
      <c r="C19" s="12" t="s">
        <v>20</v>
      </c>
      <c r="D19" s="13">
        <v>44453</v>
      </c>
      <c r="E19" s="14">
        <v>20</v>
      </c>
      <c r="F19" s="13">
        <v>44595</v>
      </c>
      <c r="G19" s="15">
        <v>15</v>
      </c>
      <c r="H19" s="16">
        <f>E19-G19</f>
        <v>5</v>
      </c>
      <c r="I19" s="15">
        <f>VLOOKUP(B19,'품목별 단가'!$A$2:$B$23,2,FALSE)</f>
        <v>114500</v>
      </c>
      <c r="J19" s="15">
        <f>I19*G19</f>
        <v>1717500</v>
      </c>
      <c r="K19" s="17">
        <f t="shared" si="1"/>
        <v>0.2</v>
      </c>
      <c r="L19" s="18">
        <f>J19*K19</f>
        <v>343500</v>
      </c>
    </row>
    <row r="20" spans="1:12" ht="17.25" customHeight="1" x14ac:dyDescent="0.45">
      <c r="A20" s="12" t="s">
        <v>30</v>
      </c>
      <c r="B20" s="12" t="s">
        <v>31</v>
      </c>
      <c r="C20" s="12" t="s">
        <v>23</v>
      </c>
      <c r="D20" s="13">
        <v>44455</v>
      </c>
      <c r="E20" s="14">
        <v>30</v>
      </c>
      <c r="F20" s="13">
        <v>44597</v>
      </c>
      <c r="G20" s="15">
        <v>20</v>
      </c>
      <c r="H20" s="16">
        <f>E20-G20</f>
        <v>10</v>
      </c>
      <c r="I20" s="15">
        <f>VLOOKUP(B20,'품목별 단가'!$A$2:$B$23,2,FALSE)</f>
        <v>284750</v>
      </c>
      <c r="J20" s="15">
        <f>I20*G20</f>
        <v>5695000</v>
      </c>
      <c r="K20" s="17">
        <f t="shared" si="1"/>
        <v>0.25</v>
      </c>
      <c r="L20" s="18">
        <f>J20*K20</f>
        <v>1423750</v>
      </c>
    </row>
    <row r="21" spans="1:12" ht="17.25" customHeight="1" x14ac:dyDescent="0.45">
      <c r="A21" s="12" t="s">
        <v>32</v>
      </c>
      <c r="B21" s="12" t="s">
        <v>33</v>
      </c>
      <c r="C21" s="12" t="s">
        <v>26</v>
      </c>
      <c r="D21" s="13">
        <v>44456</v>
      </c>
      <c r="E21" s="14">
        <v>10</v>
      </c>
      <c r="F21" s="13">
        <v>44757</v>
      </c>
      <c r="G21" s="15">
        <v>7</v>
      </c>
      <c r="H21" s="16">
        <f>E21-G21</f>
        <v>3</v>
      </c>
      <c r="I21" s="15">
        <f>VLOOKUP(B21,'품목별 단가'!$A$2:$B$23,2,FALSE)</f>
        <v>234750</v>
      </c>
      <c r="J21" s="15">
        <f>I21*G21</f>
        <v>1643250</v>
      </c>
      <c r="K21" s="17">
        <f t="shared" si="1"/>
        <v>0.3</v>
      </c>
      <c r="L21" s="18">
        <f>J21*K21</f>
        <v>492975</v>
      </c>
    </row>
    <row r="22" spans="1:12" ht="17.25" customHeight="1" x14ac:dyDescent="0.45">
      <c r="A22" s="12" t="s">
        <v>34</v>
      </c>
      <c r="B22" s="12" t="s">
        <v>35</v>
      </c>
      <c r="C22" s="12" t="s">
        <v>20</v>
      </c>
      <c r="D22" s="13">
        <v>44459</v>
      </c>
      <c r="E22" s="14">
        <v>10</v>
      </c>
      <c r="F22" s="13">
        <v>44753</v>
      </c>
      <c r="G22" s="15">
        <v>6</v>
      </c>
      <c r="H22" s="16">
        <f>E22-G22</f>
        <v>4</v>
      </c>
      <c r="I22" s="15">
        <f>VLOOKUP(B22,'품목별 단가'!$A$2:$B$23,2,FALSE)</f>
        <v>284750</v>
      </c>
      <c r="J22" s="15">
        <f>I22*G22</f>
        <v>1708500</v>
      </c>
      <c r="K22" s="17">
        <f t="shared" si="1"/>
        <v>0.2</v>
      </c>
      <c r="L22" s="18">
        <f>J22*K22</f>
        <v>341700</v>
      </c>
    </row>
    <row r="23" spans="1:12" ht="17.25" customHeight="1" x14ac:dyDescent="0.45">
      <c r="A23" s="12" t="s">
        <v>36</v>
      </c>
      <c r="B23" s="12" t="s">
        <v>37</v>
      </c>
      <c r="C23" s="12" t="s">
        <v>26</v>
      </c>
      <c r="D23" s="13">
        <v>44460</v>
      </c>
      <c r="E23" s="14">
        <v>20</v>
      </c>
      <c r="F23" s="13">
        <v>44625</v>
      </c>
      <c r="G23" s="15">
        <v>11</v>
      </c>
      <c r="H23" s="16">
        <f>E23-G23</f>
        <v>9</v>
      </c>
      <c r="I23" s="15">
        <f>VLOOKUP(B23,'품목별 단가'!$A$2:$B$23,2,FALSE)</f>
        <v>160000</v>
      </c>
      <c r="J23" s="15">
        <f>I23*G23</f>
        <v>1760000</v>
      </c>
      <c r="K23" s="17">
        <f t="shared" si="1"/>
        <v>0.3</v>
      </c>
      <c r="L23" s="18">
        <f>J23*K23</f>
        <v>528000</v>
      </c>
    </row>
    <row r="24" spans="1:12" ht="17.25" customHeight="1" x14ac:dyDescent="0.45">
      <c r="A24" s="12" t="s">
        <v>39</v>
      </c>
      <c r="B24" s="12" t="s">
        <v>40</v>
      </c>
      <c r="C24" s="12" t="s">
        <v>20</v>
      </c>
      <c r="D24" s="13">
        <v>44462</v>
      </c>
      <c r="E24" s="14">
        <v>10</v>
      </c>
      <c r="F24" s="13">
        <v>44684</v>
      </c>
      <c r="G24" s="15">
        <v>1</v>
      </c>
      <c r="H24" s="16">
        <f>E24-G24</f>
        <v>9</v>
      </c>
      <c r="I24" s="15">
        <f>VLOOKUP(B24,'품목별 단가'!$A$2:$B$23,2,FALSE)</f>
        <v>117500</v>
      </c>
      <c r="J24" s="15">
        <f>I24*G24</f>
        <v>117500</v>
      </c>
      <c r="K24" s="17">
        <f t="shared" si="1"/>
        <v>0.2</v>
      </c>
      <c r="L24" s="18">
        <f>J24*K24</f>
        <v>23500</v>
      </c>
    </row>
    <row r="25" spans="1:12" ht="17.25" customHeight="1" x14ac:dyDescent="0.45">
      <c r="A25" s="12" t="s">
        <v>41</v>
      </c>
      <c r="B25" s="12" t="s">
        <v>42</v>
      </c>
      <c r="C25" s="12" t="s">
        <v>20</v>
      </c>
      <c r="D25" s="13">
        <v>44463</v>
      </c>
      <c r="E25" s="14">
        <v>10</v>
      </c>
      <c r="F25" s="13">
        <v>44593</v>
      </c>
      <c r="G25" s="15">
        <v>8</v>
      </c>
      <c r="H25" s="16">
        <f>E25-G25</f>
        <v>2</v>
      </c>
      <c r="I25" s="15">
        <f>VLOOKUP(B25,'품목별 단가'!$A$2:$B$23,2,FALSE)</f>
        <v>210000</v>
      </c>
      <c r="J25" s="15">
        <f>I25*G25</f>
        <v>1680000</v>
      </c>
      <c r="K25" s="17">
        <f t="shared" si="1"/>
        <v>0.2</v>
      </c>
      <c r="L25" s="18">
        <f>J25*K25</f>
        <v>336000</v>
      </c>
    </row>
    <row r="26" spans="1:12" ht="17.25" customHeight="1" x14ac:dyDescent="0.45">
      <c r="A26" s="12" t="s">
        <v>43</v>
      </c>
      <c r="B26" s="12" t="s">
        <v>44</v>
      </c>
      <c r="C26" s="12" t="s">
        <v>26</v>
      </c>
      <c r="D26" s="13">
        <v>44465</v>
      </c>
      <c r="E26" s="14">
        <v>10</v>
      </c>
      <c r="F26" s="13">
        <v>44563</v>
      </c>
      <c r="G26" s="15">
        <v>2</v>
      </c>
      <c r="H26" s="16">
        <f>E26-G26</f>
        <v>8</v>
      </c>
      <c r="I26" s="15">
        <f>VLOOKUP(B26,'품목별 단가'!$A$2:$B$23,2,FALSE)</f>
        <v>114500</v>
      </c>
      <c r="J26" s="15">
        <f>I26*G26</f>
        <v>229000</v>
      </c>
      <c r="K26" s="17">
        <f t="shared" si="1"/>
        <v>0.3</v>
      </c>
      <c r="L26" s="18">
        <f>J26*K26</f>
        <v>68700</v>
      </c>
    </row>
    <row r="27" spans="1:12" ht="17.25" customHeight="1" x14ac:dyDescent="0.45">
      <c r="A27" s="12" t="s">
        <v>45</v>
      </c>
      <c r="B27" s="12" t="s">
        <v>46</v>
      </c>
      <c r="C27" s="12" t="s">
        <v>26</v>
      </c>
      <c r="D27" s="13">
        <v>44467</v>
      </c>
      <c r="E27" s="14">
        <v>20</v>
      </c>
      <c r="F27" s="13">
        <v>44624</v>
      </c>
      <c r="G27" s="15">
        <v>15</v>
      </c>
      <c r="H27" s="16">
        <f>E27-G27</f>
        <v>5</v>
      </c>
      <c r="I27" s="15">
        <f>VLOOKUP(B27,'품목별 단가'!$A$2:$B$23,2,FALSE)</f>
        <v>134750</v>
      </c>
      <c r="J27" s="15">
        <f>I27*G27</f>
        <v>2021250</v>
      </c>
      <c r="K27" s="17">
        <f t="shared" si="1"/>
        <v>0.3</v>
      </c>
      <c r="L27" s="18">
        <f>J27*K27</f>
        <v>606375</v>
      </c>
    </row>
    <row r="28" spans="1:12" ht="17.25" customHeight="1" x14ac:dyDescent="0.45">
      <c r="A28" s="12" t="s">
        <v>47</v>
      </c>
      <c r="B28" s="12" t="s">
        <v>48</v>
      </c>
      <c r="C28" s="12" t="s">
        <v>20</v>
      </c>
      <c r="D28" s="13">
        <v>44468</v>
      </c>
      <c r="E28" s="14">
        <v>20</v>
      </c>
      <c r="F28" s="13">
        <v>44658</v>
      </c>
      <c r="G28" s="15">
        <v>11</v>
      </c>
      <c r="H28" s="16">
        <f>E28-G28</f>
        <v>9</v>
      </c>
      <c r="I28" s="15">
        <f>VLOOKUP(B28,'품목별 단가'!$A$2:$B$23,2,FALSE)</f>
        <v>120000</v>
      </c>
      <c r="J28" s="15">
        <f>I28*G28</f>
        <v>1320000</v>
      </c>
      <c r="K28" s="17">
        <f t="shared" si="1"/>
        <v>0.2</v>
      </c>
      <c r="L28" s="18">
        <f>J28*K28</f>
        <v>264000</v>
      </c>
    </row>
    <row r="29" spans="1:12" ht="17.25" customHeight="1" x14ac:dyDescent="0.45">
      <c r="A29" s="12" t="s">
        <v>49</v>
      </c>
      <c r="B29" s="12" t="s">
        <v>64</v>
      </c>
      <c r="C29" s="12" t="s">
        <v>23</v>
      </c>
      <c r="D29" s="13">
        <v>44469</v>
      </c>
      <c r="E29" s="14">
        <v>20</v>
      </c>
      <c r="F29" s="13">
        <v>44569</v>
      </c>
      <c r="G29" s="15">
        <v>4</v>
      </c>
      <c r="H29" s="16">
        <f>E29-G29</f>
        <v>16</v>
      </c>
      <c r="I29" s="15">
        <f>VLOOKUP(B29,'품목별 단가'!$A$2:$B$23,2,FALSE)</f>
        <v>200000</v>
      </c>
      <c r="J29" s="15">
        <f>I29*G29</f>
        <v>800000</v>
      </c>
      <c r="K29" s="17">
        <f t="shared" si="1"/>
        <v>0.25</v>
      </c>
      <c r="L29" s="18">
        <f>J29*K29</f>
        <v>200000</v>
      </c>
    </row>
    <row r="30" spans="1:12" ht="17.25" customHeight="1" x14ac:dyDescent="0.45">
      <c r="A30" s="12" t="s">
        <v>50</v>
      </c>
      <c r="B30" s="12" t="s">
        <v>51</v>
      </c>
      <c r="C30" s="12" t="s">
        <v>23</v>
      </c>
      <c r="D30" s="13">
        <v>44470</v>
      </c>
      <c r="E30" s="14">
        <v>20</v>
      </c>
      <c r="F30" s="13">
        <v>44570</v>
      </c>
      <c r="G30" s="15">
        <v>15</v>
      </c>
      <c r="H30" s="16">
        <f>E30-G30</f>
        <v>5</v>
      </c>
      <c r="I30" s="15">
        <f>VLOOKUP(B30,'품목별 단가'!$A$2:$B$23,2,FALSE)</f>
        <v>220000</v>
      </c>
      <c r="J30" s="15">
        <f>I30*G30</f>
        <v>3300000</v>
      </c>
      <c r="K30" s="17">
        <f t="shared" si="1"/>
        <v>0.25</v>
      </c>
      <c r="L30" s="18">
        <f>J30*K30</f>
        <v>825000</v>
      </c>
    </row>
    <row r="31" spans="1:12" ht="17.25" customHeight="1" x14ac:dyDescent="0.45">
      <c r="A31" s="12" t="s">
        <v>52</v>
      </c>
      <c r="B31" s="12" t="s">
        <v>53</v>
      </c>
      <c r="C31" s="12" t="s">
        <v>26</v>
      </c>
      <c r="D31" s="13">
        <v>44471</v>
      </c>
      <c r="E31" s="14">
        <v>10</v>
      </c>
      <c r="F31" s="13">
        <v>44604</v>
      </c>
      <c r="G31" s="15">
        <v>2</v>
      </c>
      <c r="H31" s="16">
        <f>E31-G31</f>
        <v>8</v>
      </c>
      <c r="I31" s="15">
        <f>VLOOKUP(B31,'품목별 단가'!$A$2:$B$23,2,FALSE)</f>
        <v>120000</v>
      </c>
      <c r="J31" s="15">
        <f>I31*G31</f>
        <v>240000</v>
      </c>
      <c r="K31" s="17">
        <f t="shared" si="1"/>
        <v>0.3</v>
      </c>
      <c r="L31" s="18">
        <f>J31*K31</f>
        <v>72000</v>
      </c>
    </row>
    <row r="32" spans="1:12" ht="17.25" customHeight="1" x14ac:dyDescent="0.45">
      <c r="A32" s="12" t="s">
        <v>54</v>
      </c>
      <c r="B32" s="12" t="s">
        <v>55</v>
      </c>
      <c r="C32" s="12" t="s">
        <v>26</v>
      </c>
      <c r="D32" s="13">
        <v>44472</v>
      </c>
      <c r="E32" s="14">
        <v>10</v>
      </c>
      <c r="F32" s="13">
        <v>44714</v>
      </c>
      <c r="G32" s="15">
        <v>3</v>
      </c>
      <c r="H32" s="16">
        <f>E32-G32</f>
        <v>7</v>
      </c>
      <c r="I32" s="15">
        <f>VLOOKUP(B32,'품목별 단가'!$A$2:$B$23,2,FALSE)</f>
        <v>267500</v>
      </c>
      <c r="J32" s="15">
        <f>I32*G32</f>
        <v>802500</v>
      </c>
      <c r="K32" s="17">
        <f t="shared" si="1"/>
        <v>0.3</v>
      </c>
      <c r="L32" s="18">
        <f>J32*K32</f>
        <v>240750</v>
      </c>
    </row>
    <row r="33" spans="1:12" ht="17.25" customHeight="1" x14ac:dyDescent="0.45">
      <c r="A33" s="12" t="s">
        <v>56</v>
      </c>
      <c r="B33" s="12" t="s">
        <v>57</v>
      </c>
      <c r="C33" s="12" t="s">
        <v>23</v>
      </c>
      <c r="D33" s="13">
        <v>44473</v>
      </c>
      <c r="E33" s="14">
        <v>10</v>
      </c>
      <c r="F33" s="13">
        <v>44597</v>
      </c>
      <c r="G33" s="15">
        <v>4</v>
      </c>
      <c r="H33" s="16">
        <f>E33-G33</f>
        <v>6</v>
      </c>
      <c r="I33" s="15">
        <f>VLOOKUP(B33,'품목별 단가'!$A$2:$B$23,2,FALSE)</f>
        <v>214500</v>
      </c>
      <c r="J33" s="15">
        <f>I33*G33</f>
        <v>858000</v>
      </c>
      <c r="K33" s="17">
        <f t="shared" si="1"/>
        <v>0.25</v>
      </c>
      <c r="L33" s="18">
        <f>J33*K33</f>
        <v>214500</v>
      </c>
    </row>
    <row r="34" spans="1:12" ht="17.25" customHeight="1" x14ac:dyDescent="0.45">
      <c r="A34" s="12" t="s">
        <v>58</v>
      </c>
      <c r="B34" s="12" t="s">
        <v>59</v>
      </c>
      <c r="C34" s="12" t="s">
        <v>23</v>
      </c>
      <c r="D34" s="13">
        <v>44474</v>
      </c>
      <c r="E34" s="14">
        <v>30</v>
      </c>
      <c r="F34" s="13">
        <v>44721</v>
      </c>
      <c r="G34" s="15">
        <v>21</v>
      </c>
      <c r="H34" s="16">
        <f>E34-G34</f>
        <v>9</v>
      </c>
      <c r="I34" s="15">
        <f>VLOOKUP(B34,'품목별 단가'!$A$2:$B$23,2,FALSE)</f>
        <v>258500</v>
      </c>
      <c r="J34" s="15">
        <f>I34*G34</f>
        <v>5428500</v>
      </c>
      <c r="K34" s="17">
        <f t="shared" si="1"/>
        <v>0.25</v>
      </c>
      <c r="L34" s="18">
        <f>J34*K34</f>
        <v>1357125</v>
      </c>
    </row>
    <row r="35" spans="1:12" ht="17.25" customHeight="1" x14ac:dyDescent="0.45">
      <c r="A35" s="12" t="s">
        <v>60</v>
      </c>
      <c r="B35" s="12" t="s">
        <v>61</v>
      </c>
      <c r="C35" s="12" t="s">
        <v>23</v>
      </c>
      <c r="D35" s="13">
        <v>44477</v>
      </c>
      <c r="E35" s="14">
        <v>30</v>
      </c>
      <c r="F35" s="13">
        <v>44750</v>
      </c>
      <c r="G35" s="15">
        <v>10</v>
      </c>
      <c r="H35" s="16">
        <f>E35-G35</f>
        <v>20</v>
      </c>
      <c r="I35" s="15">
        <f>VLOOKUP(B35,'품목별 단가'!$A$2:$B$23,2,FALSE)</f>
        <v>108500</v>
      </c>
      <c r="J35" s="15">
        <f>I35*G35</f>
        <v>1085000</v>
      </c>
      <c r="K35" s="17">
        <f t="shared" si="1"/>
        <v>0.25</v>
      </c>
      <c r="L35" s="18">
        <f>J35*K35</f>
        <v>271250</v>
      </c>
    </row>
    <row r="36" spans="1:12" ht="17.25" customHeight="1" x14ac:dyDescent="0.45">
      <c r="A36" s="12" t="s">
        <v>62</v>
      </c>
      <c r="B36" s="12" t="s">
        <v>63</v>
      </c>
      <c r="C36" s="12" t="s">
        <v>23</v>
      </c>
      <c r="D36" s="13">
        <v>44478</v>
      </c>
      <c r="E36" s="14">
        <v>10</v>
      </c>
      <c r="F36" s="13">
        <v>44692</v>
      </c>
      <c r="G36" s="15">
        <v>4</v>
      </c>
      <c r="H36" s="16">
        <f>E36-G36</f>
        <v>6</v>
      </c>
      <c r="I36" s="15">
        <f>VLOOKUP(B36,'품목별 단가'!$A$2:$B$23,2,FALSE)</f>
        <v>217500</v>
      </c>
      <c r="J36" s="15">
        <f>I36*G36</f>
        <v>870000</v>
      </c>
      <c r="K36" s="17">
        <f t="shared" si="1"/>
        <v>0.25</v>
      </c>
      <c r="L36" s="18">
        <f>J36*K36</f>
        <v>217500</v>
      </c>
    </row>
    <row r="37" spans="1:12" ht="17.25" customHeight="1" x14ac:dyDescent="0.45">
      <c r="G37" s="25"/>
      <c r="J37" s="25"/>
      <c r="K37" s="25"/>
      <c r="L37" s="25"/>
    </row>
  </sheetData>
  <mergeCells count="1">
    <mergeCell ref="A2:A3"/>
  </mergeCells>
  <phoneticPr fontId="2" type="noConversion"/>
  <dataValidations count="1">
    <dataValidation type="list" allowBlank="1" showInputMessage="1" showErrorMessage="1" sqref="G10">
      <formula1>"삼만리,참튼튼,코리아"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'품목별 단가'!$A$3:$A$23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3" sqref="B3"/>
    </sheetView>
  </sheetViews>
  <sheetFormatPr defaultRowHeight="17.5" customHeight="1" x14ac:dyDescent="0.45"/>
  <cols>
    <col min="1" max="1" width="11.33203125" customWidth="1"/>
    <col min="2" max="2" width="12.33203125" customWidth="1"/>
  </cols>
  <sheetData>
    <row r="2" spans="1:2" ht="17.5" customHeight="1" x14ac:dyDescent="0.45">
      <c r="A2" s="26" t="s">
        <v>5</v>
      </c>
      <c r="B2" s="27" t="s">
        <v>65</v>
      </c>
    </row>
    <row r="3" spans="1:2" ht="17.5" customHeight="1" x14ac:dyDescent="0.45">
      <c r="A3" s="12" t="s">
        <v>59</v>
      </c>
      <c r="B3" s="15">
        <v>258500</v>
      </c>
    </row>
    <row r="4" spans="1:2" ht="17.5" customHeight="1" x14ac:dyDescent="0.45">
      <c r="A4" s="12" t="s">
        <v>53</v>
      </c>
      <c r="B4" s="15">
        <v>120000</v>
      </c>
    </row>
    <row r="5" spans="1:2" ht="17.5" customHeight="1" x14ac:dyDescent="0.45">
      <c r="A5" s="12" t="s">
        <v>61</v>
      </c>
      <c r="B5" s="15">
        <v>108500</v>
      </c>
    </row>
    <row r="6" spans="1:2" ht="17.5" customHeight="1" x14ac:dyDescent="0.45">
      <c r="A6" s="12" t="s">
        <v>22</v>
      </c>
      <c r="B6" s="15">
        <v>108500</v>
      </c>
    </row>
    <row r="7" spans="1:2" ht="17.5" customHeight="1" x14ac:dyDescent="0.45">
      <c r="A7" s="12" t="s">
        <v>63</v>
      </c>
      <c r="B7" s="15">
        <v>217500</v>
      </c>
    </row>
    <row r="8" spans="1:2" ht="17.5" customHeight="1" x14ac:dyDescent="0.45">
      <c r="A8" s="12" t="s">
        <v>31</v>
      </c>
      <c r="B8" s="15">
        <v>284750</v>
      </c>
    </row>
    <row r="9" spans="1:2" ht="17.5" customHeight="1" x14ac:dyDescent="0.45">
      <c r="A9" s="12" t="s">
        <v>33</v>
      </c>
      <c r="B9" s="15">
        <v>234750</v>
      </c>
    </row>
    <row r="10" spans="1:2" ht="17.5" customHeight="1" x14ac:dyDescent="0.45">
      <c r="A10" s="12" t="s">
        <v>19</v>
      </c>
      <c r="B10" s="15">
        <v>120000</v>
      </c>
    </row>
    <row r="11" spans="1:2" ht="17.5" customHeight="1" x14ac:dyDescent="0.45">
      <c r="A11" s="12" t="s">
        <v>51</v>
      </c>
      <c r="B11" s="15">
        <v>220000</v>
      </c>
    </row>
    <row r="12" spans="1:2" ht="17.5" customHeight="1" x14ac:dyDescent="0.45">
      <c r="A12" s="12" t="s">
        <v>44</v>
      </c>
      <c r="B12" s="15">
        <v>114500</v>
      </c>
    </row>
    <row r="13" spans="1:2" ht="17.5" customHeight="1" x14ac:dyDescent="0.45">
      <c r="A13" s="12" t="s">
        <v>64</v>
      </c>
      <c r="B13" s="15">
        <v>200000</v>
      </c>
    </row>
    <row r="14" spans="1:2" ht="17.5" customHeight="1" x14ac:dyDescent="0.45">
      <c r="A14" s="12" t="s">
        <v>55</v>
      </c>
      <c r="B14" s="15">
        <v>267500</v>
      </c>
    </row>
    <row r="15" spans="1:2" ht="17.5" customHeight="1" x14ac:dyDescent="0.45">
      <c r="A15" s="12" t="s">
        <v>48</v>
      </c>
      <c r="B15" s="15">
        <v>120000</v>
      </c>
    </row>
    <row r="16" spans="1:2" ht="17.5" customHeight="1" x14ac:dyDescent="0.45">
      <c r="A16" s="12" t="s">
        <v>35</v>
      </c>
      <c r="B16" s="15">
        <v>284750</v>
      </c>
    </row>
    <row r="17" spans="1:2" ht="17.5" customHeight="1" x14ac:dyDescent="0.45">
      <c r="A17" s="12" t="s">
        <v>57</v>
      </c>
      <c r="B17" s="15">
        <v>214500</v>
      </c>
    </row>
    <row r="18" spans="1:2" ht="17.5" customHeight="1" x14ac:dyDescent="0.45">
      <c r="A18" s="12" t="s">
        <v>40</v>
      </c>
      <c r="B18" s="15">
        <v>117500</v>
      </c>
    </row>
    <row r="19" spans="1:2" ht="17.5" customHeight="1" x14ac:dyDescent="0.45">
      <c r="A19" s="12" t="s">
        <v>46</v>
      </c>
      <c r="B19" s="15">
        <v>134750</v>
      </c>
    </row>
    <row r="20" spans="1:2" ht="17.5" customHeight="1" x14ac:dyDescent="0.45">
      <c r="A20" s="12" t="s">
        <v>28</v>
      </c>
      <c r="B20" s="15">
        <v>114500</v>
      </c>
    </row>
    <row r="21" spans="1:2" ht="17.5" customHeight="1" x14ac:dyDescent="0.45">
      <c r="A21" s="12" t="s">
        <v>25</v>
      </c>
      <c r="B21" s="15">
        <v>108500</v>
      </c>
    </row>
    <row r="22" spans="1:2" ht="17.5" customHeight="1" x14ac:dyDescent="0.45">
      <c r="A22" s="12" t="s">
        <v>42</v>
      </c>
      <c r="B22" s="15">
        <v>210000</v>
      </c>
    </row>
    <row r="23" spans="1:2" ht="17.5" customHeight="1" x14ac:dyDescent="0.45">
      <c r="A23" s="12" t="s">
        <v>37</v>
      </c>
      <c r="B23" s="15">
        <v>160000</v>
      </c>
    </row>
  </sheetData>
  <sortState ref="A3:B23">
    <sortCondition ref="A3:A23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상품판매관리 </vt:lpstr>
      <vt:lpstr>상품판매관리1</vt:lpstr>
      <vt:lpstr>품목별 단가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안은진</dc:creator>
  <cp:lastModifiedBy>안은진</cp:lastModifiedBy>
  <dcterms:created xsi:type="dcterms:W3CDTF">2023-11-10T05:34:47Z</dcterms:created>
  <dcterms:modified xsi:type="dcterms:W3CDTF">2023-11-10T06:23:33Z</dcterms:modified>
</cp:coreProperties>
</file>